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Communications\Content and design\Annual report 2018-19\content from Sara\"/>
    </mc:Choice>
  </mc:AlternateContent>
  <xr:revisionPtr revIDLastSave="0" documentId="13_ncr:1_{D7506FC5-2EED-474E-80ED-37806E7D7C8D}" xr6:coauthVersionLast="36" xr6:coauthVersionMax="36" xr10:uidLastSave="{00000000-0000-0000-0000-000000000000}"/>
  <bookViews>
    <workbookView xWindow="0" yWindow="0" windowWidth="16392" windowHeight="4452" tabRatio="925" xr2:uid="{00000000-000D-0000-FFFF-FFFF00000000}"/>
  </bookViews>
  <sheets>
    <sheet name="Ethnicity by Grade " sheetId="8" r:id="rId1"/>
    <sheet name="Ethnicity by Directorate" sheetId="2" r:id="rId2"/>
    <sheet name="Ethnicity by Location" sheetId="5" r:id="rId3"/>
    <sheet name="Gender by Grade " sheetId="6" r:id="rId4"/>
    <sheet name="Gender by Directorate" sheetId="1" r:id="rId5"/>
    <sheet name="Gender by Location" sheetId="4" r:id="rId6"/>
    <sheet name="Age by Grade" sheetId="10" r:id="rId7"/>
    <sheet name="Age by Directorate " sheetId="3" r:id="rId8"/>
    <sheet name="Leavers by ethnicity" sheetId="13" r:id="rId9"/>
    <sheet name="Perf Mgt" sheetId="18" r:id="rId10"/>
    <sheet name="Ex-police historic figures" sheetId="17" r:id="rId11"/>
    <sheet name="Our staff by career background" sheetId="14" r:id="rId12"/>
    <sheet name="Inv and Hills by career backgro" sheetId="15" r:id="rId13"/>
    <sheet name="Ops and Hills breakdown" sheetId="21" r:id="rId14"/>
    <sheet name="Sheet1" sheetId="22" r:id="rId15"/>
    <sheet name="Career background by directorat" sheetId="16" r:id="rId16"/>
    <sheet name="New starters" sheetId="19" r:id="rId17"/>
  </sheets>
  <externalReferences>
    <externalReference r:id="rId1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6" i="17" l="1"/>
  <c r="D26" i="17"/>
  <c r="G21" i="8" l="1"/>
  <c r="J21" i="8" s="1"/>
  <c r="B23" i="8"/>
  <c r="C23" i="8"/>
  <c r="D23" i="8"/>
  <c r="E23" i="8"/>
  <c r="F2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9" i="8"/>
  <c r="G20" i="8"/>
  <c r="G22" i="8"/>
  <c r="G25" i="8"/>
  <c r="G26" i="8"/>
  <c r="G27" i="8"/>
  <c r="J25" i="17" l="1"/>
  <c r="D25" i="17"/>
  <c r="P22" i="13" l="1"/>
  <c r="L10" i="2"/>
  <c r="J10" i="2"/>
  <c r="H10" i="2"/>
  <c r="F10" i="2"/>
  <c r="D10" i="2"/>
  <c r="B10" i="2"/>
  <c r="C17" i="8"/>
  <c r="N5" i="2" l="1"/>
  <c r="C10" i="2" s="1"/>
  <c r="N6" i="2"/>
  <c r="N7" i="2"/>
  <c r="J24" i="17" l="1"/>
  <c r="D24" i="17"/>
  <c r="D6" i="19" l="1"/>
  <c r="D4" i="14"/>
  <c r="H6" i="19" l="1"/>
  <c r="F6" i="19"/>
  <c r="H5" i="19"/>
  <c r="F5" i="19"/>
  <c r="D5" i="19"/>
  <c r="H4" i="19"/>
  <c r="F4" i="19"/>
  <c r="D4" i="19"/>
  <c r="G12" i="16"/>
  <c r="E12" i="16"/>
  <c r="C12" i="16"/>
  <c r="B12" i="16"/>
  <c r="H11" i="16"/>
  <c r="F11" i="16"/>
  <c r="D11" i="16"/>
  <c r="H10" i="16"/>
  <c r="F10" i="16"/>
  <c r="D10" i="16"/>
  <c r="H9" i="16"/>
  <c r="F9" i="16"/>
  <c r="D9" i="16"/>
  <c r="H8" i="16"/>
  <c r="F8" i="16"/>
  <c r="D8" i="16"/>
  <c r="H7" i="16"/>
  <c r="F7" i="16"/>
  <c r="D7" i="16"/>
  <c r="H6" i="16"/>
  <c r="F6" i="16"/>
  <c r="D6" i="16"/>
  <c r="H5" i="16"/>
  <c r="F5" i="16"/>
  <c r="D5" i="16"/>
  <c r="H4" i="16"/>
  <c r="F4" i="16"/>
  <c r="D4" i="16"/>
  <c r="G14" i="21"/>
  <c r="E14" i="21"/>
  <c r="C14" i="21"/>
  <c r="B14" i="21"/>
  <c r="H13" i="21"/>
  <c r="F13" i="21"/>
  <c r="D13" i="21"/>
  <c r="H12" i="21"/>
  <c r="F12" i="21"/>
  <c r="D12" i="21"/>
  <c r="H11" i="21"/>
  <c r="F11" i="21"/>
  <c r="D11" i="21"/>
  <c r="H10" i="21"/>
  <c r="F10" i="21"/>
  <c r="D10" i="21"/>
  <c r="H9" i="21"/>
  <c r="F9" i="21"/>
  <c r="D9" i="21"/>
  <c r="H8" i="21"/>
  <c r="F8" i="21"/>
  <c r="D8" i="21"/>
  <c r="H7" i="21"/>
  <c r="F7" i="21"/>
  <c r="D7" i="21"/>
  <c r="H6" i="21"/>
  <c r="F6" i="21"/>
  <c r="D6" i="21"/>
  <c r="H5" i="21"/>
  <c r="F5" i="21"/>
  <c r="D5" i="21"/>
  <c r="G15" i="15"/>
  <c r="E15" i="15"/>
  <c r="C15" i="15"/>
  <c r="B15" i="15"/>
  <c r="H14" i="15"/>
  <c r="F14" i="15"/>
  <c r="D14" i="15"/>
  <c r="H13" i="15"/>
  <c r="F13" i="15"/>
  <c r="D13" i="15"/>
  <c r="H12" i="15"/>
  <c r="F12" i="15"/>
  <c r="D12" i="15"/>
  <c r="H11" i="15"/>
  <c r="F11" i="15"/>
  <c r="D11" i="15"/>
  <c r="G9" i="15"/>
  <c r="E9" i="15"/>
  <c r="C9" i="15"/>
  <c r="B9" i="15"/>
  <c r="H8" i="15"/>
  <c r="F8" i="15"/>
  <c r="D8" i="15"/>
  <c r="H7" i="15"/>
  <c r="F7" i="15"/>
  <c r="D7" i="15"/>
  <c r="H6" i="15"/>
  <c r="F6" i="15"/>
  <c r="D6" i="15"/>
  <c r="H5" i="15"/>
  <c r="F5" i="15"/>
  <c r="D5" i="15"/>
  <c r="G9" i="14"/>
  <c r="E9" i="14"/>
  <c r="C9" i="14"/>
  <c r="B9" i="14"/>
  <c r="H8" i="14"/>
  <c r="F8" i="14"/>
  <c r="D8" i="14"/>
  <c r="H7" i="14"/>
  <c r="F7" i="14"/>
  <c r="D7" i="14"/>
  <c r="H6" i="14"/>
  <c r="F6" i="14"/>
  <c r="D6" i="14"/>
  <c r="H5" i="14"/>
  <c r="F5" i="14"/>
  <c r="D5" i="14"/>
  <c r="H4" i="14"/>
  <c r="F4" i="14"/>
  <c r="J23" i="17"/>
  <c r="D23" i="17"/>
  <c r="J22" i="17"/>
  <c r="D22" i="17"/>
  <c r="J21" i="17"/>
  <c r="D21" i="17"/>
  <c r="J20" i="17"/>
  <c r="D20" i="17"/>
  <c r="J19" i="17"/>
  <c r="D19" i="17"/>
  <c r="J18" i="17"/>
  <c r="I18" i="17"/>
  <c r="D18" i="17"/>
  <c r="C18" i="17"/>
  <c r="J17" i="17"/>
  <c r="I17" i="17"/>
  <c r="D17" i="17"/>
  <c r="C17" i="17"/>
  <c r="J16" i="17"/>
  <c r="I16" i="17"/>
  <c r="D16" i="17"/>
  <c r="C16" i="17"/>
  <c r="J15" i="17"/>
  <c r="D15" i="17"/>
  <c r="J14" i="17"/>
  <c r="D14" i="17"/>
  <c r="J13" i="17"/>
  <c r="D13" i="17"/>
  <c r="J12" i="17"/>
  <c r="D12" i="17"/>
  <c r="J11" i="17"/>
  <c r="D11" i="17"/>
  <c r="J10" i="17"/>
  <c r="D10" i="17"/>
  <c r="J9" i="17"/>
  <c r="D9" i="17"/>
  <c r="J8" i="17"/>
  <c r="I8" i="17"/>
  <c r="D8" i="17"/>
  <c r="C8" i="17"/>
  <c r="J7" i="17"/>
  <c r="D7" i="17"/>
  <c r="J6" i="17"/>
  <c r="D6" i="17"/>
  <c r="J5" i="17"/>
  <c r="D5" i="17"/>
  <c r="J4" i="17"/>
  <c r="D4" i="17"/>
  <c r="H15" i="15" l="1"/>
  <c r="D15" i="15"/>
  <c r="F12" i="16"/>
  <c r="D9" i="15"/>
  <c r="D9" i="14"/>
  <c r="H9" i="14"/>
  <c r="H9" i="15"/>
  <c r="D12" i="16"/>
  <c r="F9" i="14"/>
  <c r="F15" i="15"/>
  <c r="H14" i="21"/>
  <c r="H12" i="16"/>
  <c r="F14" i="21"/>
  <c r="D14" i="21"/>
  <c r="F9" i="15"/>
  <c r="L13" i="13" l="1"/>
  <c r="R13" i="13" s="1"/>
  <c r="C28" i="8" l="1"/>
  <c r="N22" i="13" l="1"/>
  <c r="J22" i="13"/>
  <c r="H22" i="13"/>
  <c r="F22" i="13"/>
  <c r="G12" i="13" s="1"/>
  <c r="D22" i="13"/>
  <c r="B22" i="13"/>
  <c r="C13" i="13" s="1"/>
  <c r="L21" i="13"/>
  <c r="R21" i="13" s="1"/>
  <c r="L20" i="13"/>
  <c r="R20" i="13" s="1"/>
  <c r="L19" i="13"/>
  <c r="R19" i="13" s="1"/>
  <c r="L18" i="13"/>
  <c r="R18" i="13" s="1"/>
  <c r="L17" i="13"/>
  <c r="R17" i="13" s="1"/>
  <c r="L16" i="13"/>
  <c r="R16" i="13" s="1"/>
  <c r="L15" i="13"/>
  <c r="R15" i="13" s="1"/>
  <c r="L14" i="13"/>
  <c r="R14" i="13" s="1"/>
  <c r="L12" i="13"/>
  <c r="R12" i="13" s="1"/>
  <c r="L11" i="13"/>
  <c r="R11" i="13" s="1"/>
  <c r="L10" i="13"/>
  <c r="R10" i="13" s="1"/>
  <c r="L9" i="13"/>
  <c r="R9" i="13" s="1"/>
  <c r="L8" i="13"/>
  <c r="R8" i="13" s="1"/>
  <c r="L7" i="13"/>
  <c r="R7" i="13" s="1"/>
  <c r="L6" i="13"/>
  <c r="R6" i="13" s="1"/>
  <c r="L5" i="13"/>
  <c r="R5" i="13" s="1"/>
  <c r="L17" i="3"/>
  <c r="M16" i="3" s="1"/>
  <c r="J17" i="3"/>
  <c r="K16" i="3" s="1"/>
  <c r="H17" i="3"/>
  <c r="I16" i="3" s="1"/>
  <c r="F17" i="3"/>
  <c r="G17" i="3" s="1"/>
  <c r="D17" i="3"/>
  <c r="E17" i="3" s="1"/>
  <c r="B17" i="3"/>
  <c r="C17" i="3" s="1"/>
  <c r="N16" i="3"/>
  <c r="N15" i="3"/>
  <c r="N14" i="3"/>
  <c r="N13" i="3"/>
  <c r="N12" i="3"/>
  <c r="N11" i="3"/>
  <c r="N10" i="3"/>
  <c r="N9" i="3"/>
  <c r="N8" i="3"/>
  <c r="N7" i="3"/>
  <c r="N6" i="3"/>
  <c r="N5" i="3"/>
  <c r="P17" i="10"/>
  <c r="N17" i="10"/>
  <c r="O12" i="10" s="1"/>
  <c r="J17" i="10"/>
  <c r="K12" i="10" s="1"/>
  <c r="H17" i="10"/>
  <c r="I17" i="10" s="1"/>
  <c r="F17" i="10"/>
  <c r="G11" i="10" s="1"/>
  <c r="D17" i="10"/>
  <c r="B17" i="10"/>
  <c r="L16" i="10"/>
  <c r="R16" i="10" s="1"/>
  <c r="L15" i="10"/>
  <c r="R15" i="10" s="1"/>
  <c r="L14" i="10"/>
  <c r="R14" i="10" s="1"/>
  <c r="L13" i="10"/>
  <c r="R13" i="10" s="1"/>
  <c r="L12" i="10"/>
  <c r="R12" i="10" s="1"/>
  <c r="L11" i="10"/>
  <c r="R11" i="10" s="1"/>
  <c r="L10" i="10"/>
  <c r="R10" i="10" s="1"/>
  <c r="L9" i="10"/>
  <c r="R9" i="10" s="1"/>
  <c r="L8" i="10"/>
  <c r="R8" i="10" s="1"/>
  <c r="L7" i="10"/>
  <c r="R7" i="10" s="1"/>
  <c r="L6" i="10"/>
  <c r="R6" i="10" s="1"/>
  <c r="L5" i="10"/>
  <c r="R5" i="10" s="1"/>
  <c r="P7" i="4"/>
  <c r="Q7" i="4" s="1"/>
  <c r="N7" i="4"/>
  <c r="O7" i="4" s="1"/>
  <c r="L7" i="4"/>
  <c r="M5" i="4" s="1"/>
  <c r="J7" i="4"/>
  <c r="K6" i="4" s="1"/>
  <c r="H7" i="4"/>
  <c r="I7" i="4" s="1"/>
  <c r="F7" i="4"/>
  <c r="G6" i="4" s="1"/>
  <c r="D7" i="4"/>
  <c r="E6" i="4" s="1"/>
  <c r="B7" i="4"/>
  <c r="C7" i="4" s="1"/>
  <c r="R6" i="4"/>
  <c r="R5" i="4"/>
  <c r="L7" i="1"/>
  <c r="M6" i="1" s="1"/>
  <c r="J7" i="1"/>
  <c r="K5" i="1" s="1"/>
  <c r="H7" i="1"/>
  <c r="I6" i="1" s="1"/>
  <c r="F7" i="1"/>
  <c r="G7" i="1" s="1"/>
  <c r="D7" i="1"/>
  <c r="E6" i="1" s="1"/>
  <c r="B7" i="1"/>
  <c r="C5" i="1" s="1"/>
  <c r="N6" i="1"/>
  <c r="N5" i="1"/>
  <c r="Q7" i="6"/>
  <c r="P7" i="6"/>
  <c r="N7" i="6"/>
  <c r="O6" i="6" s="1"/>
  <c r="J7" i="6"/>
  <c r="K6" i="6" s="1"/>
  <c r="H7" i="6"/>
  <c r="I6" i="6" s="1"/>
  <c r="F7" i="6"/>
  <c r="G6" i="6" s="1"/>
  <c r="D7" i="6"/>
  <c r="E6" i="6" s="1"/>
  <c r="B7" i="6"/>
  <c r="C6" i="6" s="1"/>
  <c r="L6" i="6"/>
  <c r="R6" i="6" s="1"/>
  <c r="L5" i="6"/>
  <c r="R5" i="6" s="1"/>
  <c r="P8" i="5"/>
  <c r="Q5" i="5" s="1"/>
  <c r="N8" i="5"/>
  <c r="O5" i="5" s="1"/>
  <c r="L8" i="5"/>
  <c r="J8" i="5"/>
  <c r="K7" i="5" s="1"/>
  <c r="H8" i="5"/>
  <c r="I7" i="5" s="1"/>
  <c r="F8" i="5"/>
  <c r="G6" i="5" s="1"/>
  <c r="D8" i="5"/>
  <c r="E7" i="5" s="1"/>
  <c r="B8" i="5"/>
  <c r="C6" i="5" s="1"/>
  <c r="R7" i="5"/>
  <c r="R6" i="5"/>
  <c r="R5" i="5"/>
  <c r="L8" i="2"/>
  <c r="J8" i="2"/>
  <c r="H8" i="2"/>
  <c r="I7" i="2" s="1"/>
  <c r="F8" i="2"/>
  <c r="G6" i="2" s="1"/>
  <c r="D8" i="2"/>
  <c r="E5" i="2" s="1"/>
  <c r="B8" i="2"/>
  <c r="C5" i="2" s="1"/>
  <c r="H28" i="8"/>
  <c r="F28" i="8"/>
  <c r="E28" i="8"/>
  <c r="D28" i="8"/>
  <c r="B28" i="8"/>
  <c r="J27" i="8"/>
  <c r="J26" i="8"/>
  <c r="I23" i="8"/>
  <c r="H23" i="8"/>
  <c r="J22" i="8"/>
  <c r="J20" i="8"/>
  <c r="I17" i="8"/>
  <c r="H17" i="8"/>
  <c r="F17" i="8"/>
  <c r="E17" i="8"/>
  <c r="D17" i="8"/>
  <c r="B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C5" i="10" l="1"/>
  <c r="C7" i="10"/>
  <c r="C9" i="10"/>
  <c r="C11" i="10"/>
  <c r="C13" i="10"/>
  <c r="C15" i="10"/>
  <c r="C6" i="10"/>
  <c r="C8" i="10"/>
  <c r="C10" i="10"/>
  <c r="C12" i="10"/>
  <c r="C14" i="10"/>
  <c r="E8" i="10"/>
  <c r="E14" i="10"/>
  <c r="E5" i="10"/>
  <c r="E7" i="10"/>
  <c r="E9" i="10"/>
  <c r="E11" i="10"/>
  <c r="E13" i="10"/>
  <c r="E15" i="10"/>
  <c r="E10" i="10"/>
  <c r="E6" i="10"/>
  <c r="E12" i="10"/>
  <c r="G16" i="10"/>
  <c r="K7" i="2"/>
  <c r="K5" i="2"/>
  <c r="E10" i="2"/>
  <c r="I10" i="2"/>
  <c r="M10" i="2"/>
  <c r="K10" i="2"/>
  <c r="G10" i="2"/>
  <c r="M7" i="2"/>
  <c r="M5" i="2"/>
  <c r="M6" i="5"/>
  <c r="M5" i="5"/>
  <c r="K16" i="10"/>
  <c r="G14" i="3"/>
  <c r="E12" i="3"/>
  <c r="E14" i="3"/>
  <c r="C15" i="3"/>
  <c r="C6" i="4"/>
  <c r="K17" i="13"/>
  <c r="K13" i="13"/>
  <c r="I20" i="13"/>
  <c r="I13" i="13"/>
  <c r="G20" i="13"/>
  <c r="G13" i="13"/>
  <c r="E11" i="13"/>
  <c r="E13" i="13"/>
  <c r="C18" i="13"/>
  <c r="G9" i="13"/>
  <c r="G14" i="13"/>
  <c r="E10" i="13"/>
  <c r="E5" i="13"/>
  <c r="E12" i="13"/>
  <c r="E15" i="13"/>
  <c r="E19" i="13"/>
  <c r="E6" i="13"/>
  <c r="E9" i="13"/>
  <c r="E8" i="13"/>
  <c r="E16" i="13"/>
  <c r="E20" i="13"/>
  <c r="E21" i="13"/>
  <c r="E18" i="13"/>
  <c r="C17" i="13"/>
  <c r="G7" i="2"/>
  <c r="G16" i="3"/>
  <c r="G5" i="3"/>
  <c r="G7" i="3"/>
  <c r="G9" i="3"/>
  <c r="G11" i="3"/>
  <c r="G13" i="3"/>
  <c r="G6" i="3"/>
  <c r="G8" i="3"/>
  <c r="G10" i="3"/>
  <c r="G12" i="10"/>
  <c r="G14" i="10"/>
  <c r="G6" i="10"/>
  <c r="G6" i="1"/>
  <c r="O5" i="6"/>
  <c r="O7" i="6" s="1"/>
  <c r="K6" i="5"/>
  <c r="I5" i="5"/>
  <c r="G5" i="5"/>
  <c r="B30" i="8"/>
  <c r="B18" i="8" s="1"/>
  <c r="G5" i="2"/>
  <c r="C5" i="4"/>
  <c r="I6" i="4"/>
  <c r="K7" i="4"/>
  <c r="I9" i="10"/>
  <c r="I11" i="10"/>
  <c r="E9" i="3"/>
  <c r="C8" i="13"/>
  <c r="C11" i="13"/>
  <c r="C5" i="6"/>
  <c r="C7" i="6" s="1"/>
  <c r="K5" i="4"/>
  <c r="E6" i="3"/>
  <c r="K7" i="13"/>
  <c r="C9" i="13"/>
  <c r="C10" i="13"/>
  <c r="K5" i="6"/>
  <c r="K7" i="6" s="1"/>
  <c r="K8" i="13"/>
  <c r="K18" i="13"/>
  <c r="K15" i="13"/>
  <c r="K19" i="13"/>
  <c r="K16" i="13"/>
  <c r="K21" i="13"/>
  <c r="K6" i="13"/>
  <c r="K9" i="13"/>
  <c r="G8" i="13"/>
  <c r="G7" i="13"/>
  <c r="G5" i="13"/>
  <c r="G15" i="13"/>
  <c r="G21" i="13"/>
  <c r="G19" i="13"/>
  <c r="G6" i="13"/>
  <c r="E14" i="13"/>
  <c r="E17" i="13"/>
  <c r="E7" i="13"/>
  <c r="C19" i="13"/>
  <c r="C20" i="13"/>
  <c r="G12" i="3"/>
  <c r="G15" i="3"/>
  <c r="E11" i="3"/>
  <c r="E16" i="3"/>
  <c r="E15" i="3"/>
  <c r="E7" i="3"/>
  <c r="E10" i="3"/>
  <c r="E5" i="3"/>
  <c r="E13" i="3"/>
  <c r="E8" i="3"/>
  <c r="C11" i="3"/>
  <c r="N17" i="3"/>
  <c r="O17" i="3" s="1"/>
  <c r="C5" i="3"/>
  <c r="C7" i="3"/>
  <c r="C9" i="3"/>
  <c r="C13" i="3"/>
  <c r="C6" i="3"/>
  <c r="C8" i="3"/>
  <c r="C10" i="3"/>
  <c r="C12" i="3"/>
  <c r="C14" i="3"/>
  <c r="C16" i="3"/>
  <c r="Q5" i="10"/>
  <c r="Q12" i="10"/>
  <c r="Q10" i="10"/>
  <c r="O13" i="10"/>
  <c r="Q13" i="10"/>
  <c r="O5" i="10"/>
  <c r="O8" i="10"/>
  <c r="K7" i="10"/>
  <c r="K15" i="10"/>
  <c r="K11" i="10"/>
  <c r="K9" i="10"/>
  <c r="E16" i="10"/>
  <c r="C17" i="10"/>
  <c r="C16" i="10"/>
  <c r="M7" i="1"/>
  <c r="G5" i="1"/>
  <c r="N7" i="1"/>
  <c r="O7" i="1" s="1"/>
  <c r="C6" i="1"/>
  <c r="C7" i="1"/>
  <c r="L7" i="6"/>
  <c r="R7" i="6" s="1"/>
  <c r="S5" i="6" s="1"/>
  <c r="O6" i="5"/>
  <c r="E7" i="2"/>
  <c r="G23" i="8"/>
  <c r="J23" i="8" s="1"/>
  <c r="G28" i="8"/>
  <c r="E7" i="1"/>
  <c r="I13" i="10"/>
  <c r="I14" i="10"/>
  <c r="E6" i="2"/>
  <c r="C5" i="5"/>
  <c r="R8" i="5"/>
  <c r="S6" i="5" s="1"/>
  <c r="Q6" i="5"/>
  <c r="Q7" i="5"/>
  <c r="O5" i="4"/>
  <c r="K5" i="10"/>
  <c r="K6" i="10"/>
  <c r="G7" i="10"/>
  <c r="O7" i="10"/>
  <c r="I8" i="10"/>
  <c r="I10" i="10"/>
  <c r="I12" i="10"/>
  <c r="K13" i="10"/>
  <c r="K14" i="10"/>
  <c r="G15" i="10"/>
  <c r="O15" i="10"/>
  <c r="I16" i="10"/>
  <c r="O16" i="10"/>
  <c r="E17" i="10"/>
  <c r="K17" i="10"/>
  <c r="K5" i="13"/>
  <c r="C6" i="13"/>
  <c r="C7" i="13"/>
  <c r="G10" i="13"/>
  <c r="G11" i="13"/>
  <c r="K12" i="13"/>
  <c r="K14" i="13"/>
  <c r="C15" i="13"/>
  <c r="C16" i="13"/>
  <c r="G17" i="13"/>
  <c r="K20" i="13"/>
  <c r="C21" i="13"/>
  <c r="C7" i="5"/>
  <c r="K5" i="5"/>
  <c r="K7" i="1"/>
  <c r="I5" i="10"/>
  <c r="I6" i="10"/>
  <c r="M16" i="10"/>
  <c r="E5" i="1"/>
  <c r="R7" i="4"/>
  <c r="S7" i="4" s="1"/>
  <c r="O6" i="4"/>
  <c r="I7" i="10"/>
  <c r="K8" i="10"/>
  <c r="K10" i="10"/>
  <c r="I15" i="10"/>
  <c r="C5" i="13"/>
  <c r="L22" i="13"/>
  <c r="K10" i="13"/>
  <c r="K11" i="13"/>
  <c r="C12" i="13"/>
  <c r="C14" i="13"/>
  <c r="I6" i="13"/>
  <c r="I21" i="13"/>
  <c r="I8" i="13"/>
  <c r="I10" i="13"/>
  <c r="I12" i="13"/>
  <c r="I15" i="13"/>
  <c r="I17" i="13"/>
  <c r="I19" i="13"/>
  <c r="G16" i="13"/>
  <c r="G18" i="13"/>
  <c r="I5" i="13"/>
  <c r="I7" i="13"/>
  <c r="I9" i="13"/>
  <c r="I11" i="13"/>
  <c r="I14" i="13"/>
  <c r="I16" i="13"/>
  <c r="I18" i="13"/>
  <c r="I17" i="3"/>
  <c r="K17" i="3"/>
  <c r="I5" i="3"/>
  <c r="I6" i="3"/>
  <c r="I7" i="3"/>
  <c r="I8" i="3"/>
  <c r="I9" i="3"/>
  <c r="I10" i="3"/>
  <c r="I11" i="3"/>
  <c r="I12" i="3"/>
  <c r="I13" i="3"/>
  <c r="I14" i="3"/>
  <c r="I15" i="3"/>
  <c r="M17" i="3"/>
  <c r="K5" i="3"/>
  <c r="K6" i="3"/>
  <c r="K7" i="3"/>
  <c r="K8" i="3"/>
  <c r="K9" i="3"/>
  <c r="K10" i="3"/>
  <c r="K11" i="3"/>
  <c r="K12" i="3"/>
  <c r="K13" i="3"/>
  <c r="K14" i="3"/>
  <c r="K15" i="3"/>
  <c r="M5" i="3"/>
  <c r="M6" i="3"/>
  <c r="M7" i="3"/>
  <c r="M8" i="3"/>
  <c r="M9" i="3"/>
  <c r="M10" i="3"/>
  <c r="M11" i="3"/>
  <c r="M12" i="3"/>
  <c r="M13" i="3"/>
  <c r="M14" i="3"/>
  <c r="M15" i="3"/>
  <c r="Q7" i="10"/>
  <c r="G9" i="10"/>
  <c r="O10" i="10"/>
  <c r="Q15" i="10"/>
  <c r="L17" i="10"/>
  <c r="M5" i="10" s="1"/>
  <c r="Q8" i="10"/>
  <c r="G10" i="10"/>
  <c r="O11" i="10"/>
  <c r="Q16" i="10"/>
  <c r="G17" i="10"/>
  <c r="O17" i="10"/>
  <c r="G5" i="10"/>
  <c r="O6" i="10"/>
  <c r="Q11" i="10"/>
  <c r="G13" i="10"/>
  <c r="O14" i="10"/>
  <c r="Q6" i="10"/>
  <c r="G8" i="10"/>
  <c r="O9" i="10"/>
  <c r="Q14" i="10"/>
  <c r="Q9" i="10"/>
  <c r="Q5" i="4"/>
  <c r="M6" i="4"/>
  <c r="E7" i="4"/>
  <c r="M7" i="4"/>
  <c r="E5" i="4"/>
  <c r="Q6" i="4"/>
  <c r="G7" i="4"/>
  <c r="G5" i="4"/>
  <c r="I5" i="4"/>
  <c r="I7" i="1"/>
  <c r="I5" i="1"/>
  <c r="K6" i="1"/>
  <c r="M5" i="1"/>
  <c r="E5" i="6"/>
  <c r="E7" i="6" s="1"/>
  <c r="I5" i="6"/>
  <c r="I7" i="6" s="1"/>
  <c r="G5" i="6"/>
  <c r="G7" i="6" s="1"/>
  <c r="M7" i="5"/>
  <c r="O7" i="5"/>
  <c r="E6" i="5"/>
  <c r="E5" i="5"/>
  <c r="I6" i="5"/>
  <c r="G7" i="5"/>
  <c r="G8" i="5" s="1"/>
  <c r="K6" i="2"/>
  <c r="N8" i="2"/>
  <c r="O7" i="2" s="1"/>
  <c r="C6" i="2"/>
  <c r="C7" i="2"/>
  <c r="I5" i="2"/>
  <c r="I6" i="2"/>
  <c r="M6" i="2"/>
  <c r="J17" i="8"/>
  <c r="C30" i="8"/>
  <c r="C24" i="8" s="1"/>
  <c r="J25" i="8"/>
  <c r="J28" i="8" s="1"/>
  <c r="D30" i="8"/>
  <c r="D24" i="8" s="1"/>
  <c r="J19" i="8"/>
  <c r="E30" i="8"/>
  <c r="E18" i="8" s="1"/>
  <c r="F30" i="8"/>
  <c r="F18" i="8" s="1"/>
  <c r="G17" i="8"/>
  <c r="H30" i="8"/>
  <c r="H24" i="8" s="1"/>
  <c r="I30" i="8"/>
  <c r="I29" i="8" s="1"/>
  <c r="O8" i="5" l="1"/>
  <c r="I8" i="5"/>
  <c r="M8" i="2"/>
  <c r="B24" i="8"/>
  <c r="B29" i="8"/>
  <c r="O9" i="3"/>
  <c r="M6" i="13"/>
  <c r="M13" i="13"/>
  <c r="E22" i="13"/>
  <c r="O6" i="1"/>
  <c r="Q8" i="5"/>
  <c r="M8" i="5"/>
  <c r="K8" i="5"/>
  <c r="S7" i="5"/>
  <c r="M6" i="6"/>
  <c r="M12" i="13"/>
  <c r="M7" i="13"/>
  <c r="M20" i="13"/>
  <c r="M18" i="13"/>
  <c r="M8" i="13"/>
  <c r="M14" i="13"/>
  <c r="M19" i="13"/>
  <c r="M5" i="13"/>
  <c r="M21" i="13"/>
  <c r="M9" i="13"/>
  <c r="M15" i="13"/>
  <c r="M11" i="13"/>
  <c r="M10" i="13"/>
  <c r="M16" i="13"/>
  <c r="M17" i="13"/>
  <c r="O16" i="3"/>
  <c r="O8" i="3"/>
  <c r="O6" i="3"/>
  <c r="O12" i="3"/>
  <c r="O5" i="3"/>
  <c r="O13" i="3"/>
  <c r="O15" i="3"/>
  <c r="O7" i="3"/>
  <c r="O14" i="3"/>
  <c r="O11" i="3"/>
  <c r="O10" i="3"/>
  <c r="M11" i="10"/>
  <c r="M6" i="10"/>
  <c r="M14" i="10"/>
  <c r="M12" i="10"/>
  <c r="S5" i="4"/>
  <c r="O5" i="1"/>
  <c r="S6" i="6"/>
  <c r="S7" i="6" s="1"/>
  <c r="M5" i="6"/>
  <c r="S5" i="5"/>
  <c r="O6" i="2"/>
  <c r="E8" i="2"/>
  <c r="E29" i="8"/>
  <c r="E24" i="8"/>
  <c r="D29" i="8"/>
  <c r="K8" i="2"/>
  <c r="O5" i="2"/>
  <c r="S6" i="4"/>
  <c r="K22" i="13"/>
  <c r="G22" i="13"/>
  <c r="D18" i="8"/>
  <c r="F24" i="8"/>
  <c r="I8" i="2"/>
  <c r="C22" i="13"/>
  <c r="C8" i="5"/>
  <c r="I22" i="13"/>
  <c r="O22" i="13"/>
  <c r="M15" i="10"/>
  <c r="M7" i="10"/>
  <c r="R17" i="10"/>
  <c r="M17" i="10"/>
  <c r="M9" i="10"/>
  <c r="M8" i="10"/>
  <c r="M10" i="10"/>
  <c r="M13" i="10"/>
  <c r="E8" i="5"/>
  <c r="G8" i="2"/>
  <c r="C8" i="2"/>
  <c r="G30" i="8"/>
  <c r="H29" i="8"/>
  <c r="H18" i="8"/>
  <c r="J30" i="8"/>
  <c r="J29" i="8" s="1"/>
  <c r="C29" i="8"/>
  <c r="F29" i="8"/>
  <c r="I18" i="8"/>
  <c r="C18" i="8"/>
  <c r="M7" i="6" l="1"/>
  <c r="S8" i="5"/>
  <c r="O8" i="2"/>
  <c r="M22" i="13"/>
  <c r="J18" i="8"/>
  <c r="S17" i="10"/>
  <c r="S12" i="10"/>
  <c r="S11" i="10"/>
  <c r="S14" i="10"/>
  <c r="S8" i="10"/>
  <c r="S16" i="10"/>
  <c r="S10" i="10"/>
  <c r="S6" i="10"/>
  <c r="S13" i="10"/>
  <c r="S7" i="10"/>
  <c r="S15" i="10"/>
  <c r="S5" i="10"/>
  <c r="S9" i="10"/>
  <c r="G24" i="8"/>
  <c r="G29" i="8"/>
  <c r="G18" i="8"/>
  <c r="J24" i="8"/>
  <c r="F12" i="18" l="1"/>
  <c r="D12" i="18"/>
  <c r="E12" i="18" s="1"/>
  <c r="B12" i="18"/>
  <c r="C10" i="18" s="1"/>
  <c r="F8" i="18"/>
  <c r="D8" i="18"/>
  <c r="E6" i="18" s="1"/>
  <c r="B8" i="18"/>
  <c r="C5" i="18" s="1"/>
  <c r="E11" i="18" l="1"/>
  <c r="E10" i="18"/>
  <c r="C7" i="18"/>
  <c r="E7" i="18"/>
  <c r="C11" i="18"/>
  <c r="C12" i="18"/>
  <c r="C8" i="18"/>
  <c r="E8" i="18"/>
  <c r="E5" i="18"/>
  <c r="C6" i="18"/>
  <c r="Q22" i="13" l="1"/>
  <c r="R22" i="13" l="1"/>
  <c r="S13" i="13" l="1"/>
  <c r="S5" i="13"/>
  <c r="S22" i="13"/>
  <c r="S16" i="13"/>
  <c r="S14" i="13"/>
  <c r="S10" i="13"/>
  <c r="S18" i="13"/>
  <c r="S15" i="13"/>
  <c r="S21" i="13"/>
  <c r="S7" i="13"/>
  <c r="S11" i="13"/>
  <c r="S12" i="13"/>
  <c r="S19" i="13"/>
  <c r="S9" i="13"/>
  <c r="S6" i="13"/>
  <c r="S8" i="13"/>
  <c r="S17" i="13"/>
  <c r="S20" i="13"/>
</calcChain>
</file>

<file path=xl/sharedStrings.xml><?xml version="1.0" encoding="utf-8"?>
<sst xmlns="http://schemas.openxmlformats.org/spreadsheetml/2006/main" count="544" uniqueCount="199">
  <si>
    <t>Gender</t>
  </si>
  <si>
    <t/>
  </si>
  <si>
    <t>Total</t>
  </si>
  <si>
    <t xml:space="preserve">    %</t>
  </si>
  <si>
    <t>Staff Number</t>
  </si>
  <si>
    <t>Staff Number %</t>
  </si>
  <si>
    <t>Ethnic Origin</t>
  </si>
  <si>
    <t>Asian Bangladeshi</t>
  </si>
  <si>
    <t>Asian Indian</t>
  </si>
  <si>
    <t>Asian Other</t>
  </si>
  <si>
    <t>Asian Pakistani</t>
  </si>
  <si>
    <t>Black African</t>
  </si>
  <si>
    <t>Black Caribbean</t>
  </si>
  <si>
    <t>Black Other</t>
  </si>
  <si>
    <t>Mixed - White and Black African</t>
  </si>
  <si>
    <t>Mixed White and Black Caribbean</t>
  </si>
  <si>
    <t>Mixed White Asian</t>
  </si>
  <si>
    <t>Other</t>
  </si>
  <si>
    <t>Other Mixed Background</t>
  </si>
  <si>
    <t>White Irish</t>
  </si>
  <si>
    <t>Total Black and Minority Group</t>
  </si>
  <si>
    <t>Information Refused</t>
  </si>
  <si>
    <t>Not Stated</t>
  </si>
  <si>
    <t>Undisclosed</t>
  </si>
  <si>
    <t>Total Unknown</t>
  </si>
  <si>
    <t>Undefined</t>
  </si>
  <si>
    <t>White</t>
  </si>
  <si>
    <t>White Other</t>
  </si>
  <si>
    <t>7&amp;8</t>
  </si>
  <si>
    <t>9,10&amp;11</t>
  </si>
  <si>
    <t>12 &amp;13</t>
  </si>
  <si>
    <t>Total Staff No.</t>
  </si>
  <si>
    <t>Black and Minority Group</t>
  </si>
  <si>
    <t>Unknown</t>
  </si>
  <si>
    <t>Birmingham</t>
  </si>
  <si>
    <t>Cardiff</t>
  </si>
  <si>
    <t>Home</t>
  </si>
  <si>
    <t>Sale</t>
  </si>
  <si>
    <t>Wakefield</t>
  </si>
  <si>
    <t>Warrington</t>
  </si>
  <si>
    <t>Female</t>
  </si>
  <si>
    <t>Male</t>
  </si>
  <si>
    <t>Staff %</t>
  </si>
  <si>
    <t>12&amp;13</t>
  </si>
  <si>
    <t>Age Category</t>
  </si>
  <si>
    <t>16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</si>
  <si>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</si>
  <si>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</si>
  <si>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</si>
  <si>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</si>
  <si>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</si>
  <si>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</si>
  <si>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</si>
  <si>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</si>
  <si>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</si>
  <si>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Over 65</t>
  </si>
  <si>
    <t xml:space="preserve">Comparator figures for </t>
  </si>
  <si>
    <t>White/White Other/White Irish</t>
  </si>
  <si>
    <t>Totals</t>
  </si>
  <si>
    <t xml:space="preserve">Female comparator </t>
  </si>
  <si>
    <t>Total No.</t>
  </si>
  <si>
    <t>Leaver Number</t>
  </si>
  <si>
    <t>Leaver %</t>
  </si>
  <si>
    <t>Ungraded</t>
  </si>
  <si>
    <t>Legal</t>
  </si>
  <si>
    <t>Operations</t>
  </si>
  <si>
    <t>Resources</t>
  </si>
  <si>
    <t>Strategy &amp; Impact</t>
  </si>
  <si>
    <t>5&amp;6 &amp; Apprentices</t>
  </si>
  <si>
    <t>Chinese or other Chinese Ethnic Background</t>
  </si>
  <si>
    <t>Croydon</t>
  </si>
  <si>
    <t>Total White/White Other/White Irish</t>
  </si>
  <si>
    <t>Job title</t>
  </si>
  <si>
    <t>Total Staff</t>
  </si>
  <si>
    <t>%</t>
  </si>
  <si>
    <t>Operations Team Leader/Deputy Senior Investigator</t>
  </si>
  <si>
    <t>Investigator' includes all grades i.e. Trainee Investigator, Investigator and Lead Investigator</t>
  </si>
  <si>
    <t>Headcount</t>
  </si>
  <si>
    <t>% Ex-Police Officer</t>
  </si>
  <si>
    <t>% Ex-Police Civilian</t>
  </si>
  <si>
    <t>Operations (excl. Hillsborough)</t>
  </si>
  <si>
    <t>Operations total</t>
  </si>
  <si>
    <t>Hillsborough</t>
  </si>
  <si>
    <t>Hillsborough total</t>
  </si>
  <si>
    <t>Directorate</t>
  </si>
  <si>
    <t xml:space="preserve">Number of Ex Police Officers  </t>
  </si>
  <si>
    <t>Number of Ex Police Civilians</t>
  </si>
  <si>
    <t>Date</t>
  </si>
  <si>
    <t>Ex Police Officer*</t>
  </si>
  <si>
    <t>Non Ex Police Officer</t>
  </si>
  <si>
    <t>% of total workforce</t>
  </si>
  <si>
    <t>Ex Police Civilian*</t>
  </si>
  <si>
    <t>Non Ex Police Civilian</t>
  </si>
  <si>
    <t>31st March 2010</t>
  </si>
  <si>
    <t>31st March 2011</t>
  </si>
  <si>
    <t>31st March 2012</t>
  </si>
  <si>
    <t>30th Sept 2012</t>
  </si>
  <si>
    <t>31st March 2013</t>
  </si>
  <si>
    <t>31st March 2014</t>
  </si>
  <si>
    <t>30th Sept 2014</t>
  </si>
  <si>
    <t>31st March 2015</t>
  </si>
  <si>
    <t>30th Sept 2015</t>
  </si>
  <si>
    <t>Disciplinary</t>
  </si>
  <si>
    <t>Grievance</t>
  </si>
  <si>
    <t>Capabililty</t>
  </si>
  <si>
    <t>Number</t>
  </si>
  <si>
    <t>% of total</t>
  </si>
  <si>
    <t>14,15&amp;16</t>
  </si>
  <si>
    <t>31st Dec 2015</t>
  </si>
  <si>
    <t>14, 15&amp;16</t>
  </si>
  <si>
    <t>BME</t>
  </si>
  <si>
    <t>BME%</t>
  </si>
  <si>
    <t>Female %</t>
  </si>
  <si>
    <t>Ex-police</t>
  </si>
  <si>
    <t>Ex-police %</t>
  </si>
  <si>
    <t>Investigations Staff</t>
  </si>
  <si>
    <t>31st March 2016</t>
  </si>
  <si>
    <t>Operations Casework &amp; Contact and Assessment</t>
  </si>
  <si>
    <t>30th June 2016</t>
  </si>
  <si>
    <t>Both*</t>
  </si>
  <si>
    <t>Investigator</t>
  </si>
  <si>
    <t xml:space="preserve">BME  comparator </t>
  </si>
  <si>
    <t>Please note: There are 2 Operations Managers in Operations Casework, but the numbers have only been included in the Operations Manager total</t>
  </si>
  <si>
    <t>30th September 2016</t>
  </si>
  <si>
    <t>Total headcount to date</t>
  </si>
  <si>
    <t>Contact and Assessment includes Assessment Unit, Contact and Assessment and Contact Centre</t>
  </si>
  <si>
    <t>31st December 2016</t>
  </si>
  <si>
    <t>Operations Manager/Senior Investigator</t>
  </si>
  <si>
    <t>Other Mixed background</t>
  </si>
  <si>
    <t>31st March 2017</t>
  </si>
  <si>
    <t>Investigator - Core</t>
  </si>
  <si>
    <t>Investigator - Hillsborough</t>
  </si>
  <si>
    <t>Operations Team Leader/Deputy Senior Investigator - Core</t>
  </si>
  <si>
    <t>Operations Team Leader/Deputy Senior Investigator - Hillsborough</t>
  </si>
  <si>
    <t>Operations Manager/Senior Investigator - Core</t>
  </si>
  <si>
    <t>Operations Manager/Senior Investigator - Hillsborough</t>
  </si>
  <si>
    <t>Operations Other</t>
  </si>
  <si>
    <t>Hillsborough Other</t>
  </si>
  <si>
    <t>Non Operations Other</t>
  </si>
  <si>
    <t>Ex police both</t>
  </si>
  <si>
    <t>30th June 2017</t>
  </si>
  <si>
    <t xml:space="preserve">Strategy and Impact </t>
  </si>
  <si>
    <t>30th September 2017</t>
  </si>
  <si>
    <t>Number of Staff who worked both as Ex Police Officer &amp; Civilian</t>
  </si>
  <si>
    <t xml:space="preserve">Investigator </t>
  </si>
  <si>
    <t xml:space="preserve">Operations Manager/Senior Investigator </t>
  </si>
  <si>
    <t>Ex police civilian*</t>
  </si>
  <si>
    <t>Ex police officer*</t>
  </si>
  <si>
    <t>*Ex police officer and ex police civilain figures do not include those that were both ex police office and civilian</t>
  </si>
  <si>
    <t>% Ex police Both</t>
  </si>
  <si>
    <t>Ex-Police Officer*</t>
  </si>
  <si>
    <t>Ex-Police Civilian*</t>
  </si>
  <si>
    <t>Ex-Police Both</t>
  </si>
  <si>
    <t>Ex Police Both</t>
  </si>
  <si>
    <t>31st  December 2017</t>
  </si>
  <si>
    <t xml:space="preserve">Operations Casework </t>
  </si>
  <si>
    <t xml:space="preserve">Operations Hillsborough </t>
  </si>
  <si>
    <t xml:space="preserve">Operations </t>
  </si>
  <si>
    <t>Other Investigations/Operations</t>
  </si>
  <si>
    <t>Other Hillsborough</t>
  </si>
  <si>
    <t xml:space="preserve">Investigator' includes all grades i.e. Trainee Investigator, Investigator and Lead Investigator. For Hillsborough Investigator includes Investigator, Lead Investigator and Senior Lead Investigator. </t>
  </si>
  <si>
    <t>31st  March 2018</t>
  </si>
  <si>
    <t xml:space="preserve">*Ex Police data excludes Temps and Seconded in. Headcount includes Seconded in, but excludes Temps. </t>
  </si>
  <si>
    <t>Includes seconded in and seconded out (excludes temporary agency staff)</t>
  </si>
  <si>
    <t>Dg &amp; Private Office</t>
  </si>
  <si>
    <t>People</t>
  </si>
  <si>
    <t>Please note for the figures above: All IOPC is inclusive of Operations. Operations is inclusive of Investigations Staff</t>
  </si>
  <si>
    <t>All IOPC</t>
  </si>
  <si>
    <t>*Ex police officer and ex police civilian figures do not include those that were both ex police officer and civilian</t>
  </si>
  <si>
    <t>DG &amp; Directors</t>
  </si>
  <si>
    <t>DG and Private Office</t>
  </si>
  <si>
    <t>Excludes temporary agency workers (includes fixed term and non-voluntary leavers)</t>
  </si>
  <si>
    <t>BME staff, March 2018</t>
  </si>
  <si>
    <t>data end March 18</t>
  </si>
  <si>
    <t>DG &amp; Directors includes Non-executive Directors</t>
  </si>
  <si>
    <t>Canary Wharf</t>
  </si>
  <si>
    <t xml:space="preserve">Numbers under 10 will not be reported. </t>
  </si>
  <si>
    <t>30th June 2018</t>
  </si>
  <si>
    <r>
      <t>% BME staff (</t>
    </r>
    <r>
      <rPr>
        <i/>
        <sz val="10"/>
        <color theme="1"/>
        <rFont val="Arial"/>
        <family val="2"/>
      </rPr>
      <t>as % of all BME staff)</t>
    </r>
  </si>
  <si>
    <t>30th September 2018</t>
  </si>
  <si>
    <t>None</t>
  </si>
  <si>
    <t>31st December 2018</t>
  </si>
  <si>
    <t>Ex-police includes Ex-police Officer, Civilan or both</t>
  </si>
  <si>
    <t>Ethnicity by grade - 31 March 2019</t>
  </si>
  <si>
    <t>Ethnicity by Directorate - 31 March 2019</t>
  </si>
  <si>
    <t>Ethnicity by location - 31 March 2019</t>
  </si>
  <si>
    <t>Gender by Grade - 31 March 2019</t>
  </si>
  <si>
    <t>Gender by Directorate - 31 March 2019</t>
  </si>
  <si>
    <t>Gender by Location - 31 March 2019</t>
  </si>
  <si>
    <t>Age by Grade - 31 March 2019</t>
  </si>
  <si>
    <t>Age by Directorate - 31 March 2019</t>
  </si>
  <si>
    <t>Leavers by Ethnicity &amp; Grade 1st April 2018 - 31 March 2019</t>
  </si>
  <si>
    <t>Performance Management - formal disciplinary, grievance and capability cases opened 1st April 2018 - 31 March 2019</t>
  </si>
  <si>
    <t>31st March 2019</t>
  </si>
  <si>
    <t>Our staff by career background - 31 March 2019</t>
  </si>
  <si>
    <t>Investigations and Hillsborough directorate by career background - 31 March 2019</t>
  </si>
  <si>
    <t>Our staff by career background and directorate - 31 March 2019</t>
  </si>
  <si>
    <t>New starters - 1 April 2018 - 31 March 2019</t>
  </si>
  <si>
    <t>Please note: There is 6 Operations Team Leaders in the Strategy and Impact directorate.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</si>
</sst>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£&quot;#,##0.00"/>
    <numFmt numFmtId="166" formatCode="0.0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9" fontId="8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439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5" xfId="0" applyFill="1" applyBorder="1"/>
    <xf numFmtId="0" fontId="0" fillId="0" borderId="17" xfId="0" applyFill="1" applyBorder="1"/>
    <xf numFmtId="0" fontId="2" fillId="0" borderId="22" xfId="0" applyFont="1" applyFill="1" applyBorder="1"/>
    <xf numFmtId="0" fontId="2" fillId="0" borderId="0" xfId="0" applyFont="1" applyFill="1" applyBorder="1"/>
    <xf numFmtId="0" fontId="10" fillId="0" borderId="0" xfId="0" applyFont="1"/>
    <xf numFmtId="0" fontId="4" fillId="2" borderId="14" xfId="0" applyFont="1" applyFill="1" applyBorder="1"/>
    <xf numFmtId="0" fontId="0" fillId="0" borderId="32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62" xfId="0" applyFill="1" applyBorder="1"/>
    <xf numFmtId="0" fontId="0" fillId="0" borderId="50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164" fontId="5" fillId="0" borderId="54" xfId="4" applyNumberFormat="1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164" fontId="5" fillId="0" borderId="63" xfId="4" applyNumberFormat="1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left"/>
    </xf>
    <xf numFmtId="0" fontId="11" fillId="2" borderId="25" xfId="0" applyFont="1" applyFill="1" applyBorder="1" applyAlignment="1">
      <alignment horizontal="center"/>
    </xf>
    <xf numFmtId="9" fontId="11" fillId="2" borderId="34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left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0" fontId="0" fillId="0" borderId="0" xfId="0"/>
    <xf numFmtId="0" fontId="3" fillId="0" borderId="0" xfId="0" applyFont="1" applyFill="1" applyAlignment="1">
      <alignment horizontal="left"/>
    </xf>
    <xf numFmtId="9" fontId="6" fillId="0" borderId="23" xfId="4" applyNumberFormat="1" applyFont="1" applyFill="1" applyBorder="1" applyAlignment="1">
      <alignment horizontal="center"/>
    </xf>
    <xf numFmtId="9" fontId="6" fillId="0" borderId="24" xfId="4" applyNumberFormat="1" applyFont="1" applyFill="1" applyBorder="1" applyAlignment="1">
      <alignment horizontal="center"/>
    </xf>
    <xf numFmtId="0" fontId="14" fillId="0" borderId="27" xfId="0" applyFont="1" applyBorder="1" applyAlignment="1">
      <alignment horizontal="center"/>
    </xf>
    <xf numFmtId="9" fontId="2" fillId="0" borderId="27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2" borderId="15" xfId="0" applyFont="1" applyFill="1" applyBorder="1" applyAlignment="1">
      <alignment horizontal="center" vertical="top" wrapText="1"/>
    </xf>
    <xf numFmtId="0" fontId="18" fillId="2" borderId="15" xfId="0" applyFont="1" applyFill="1" applyBorder="1" applyAlignment="1">
      <alignment horizontal="center" vertical="top"/>
    </xf>
    <xf numFmtId="0" fontId="18" fillId="2" borderId="16" xfId="0" applyFont="1" applyFill="1" applyBorder="1" applyAlignment="1">
      <alignment horizontal="center" vertical="top"/>
    </xf>
    <xf numFmtId="0" fontId="18" fillId="2" borderId="0" xfId="0" applyFont="1" applyFill="1" applyBorder="1" applyAlignment="1">
      <alignment horizontal="center" vertical="top"/>
    </xf>
    <xf numFmtId="0" fontId="17" fillId="0" borderId="14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9" fillId="0" borderId="25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left" vertical="top"/>
    </xf>
    <xf numFmtId="0" fontId="17" fillId="0" borderId="0" xfId="0" applyFont="1" applyBorder="1"/>
    <xf numFmtId="10" fontId="20" fillId="0" borderId="27" xfId="0" applyNumberFormat="1" applyFont="1" applyFill="1" applyBorder="1" applyAlignment="1">
      <alignment horizontal="center"/>
    </xf>
    <xf numFmtId="0" fontId="17" fillId="0" borderId="25" xfId="0" applyFont="1" applyBorder="1"/>
    <xf numFmtId="0" fontId="17" fillId="0" borderId="15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20" fillId="0" borderId="27" xfId="0" applyFont="1" applyFill="1" applyBorder="1" applyAlignment="1">
      <alignment horizontal="center"/>
    </xf>
    <xf numFmtId="10" fontId="19" fillId="0" borderId="26" xfId="0" applyNumberFormat="1" applyFont="1" applyFill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7" fillId="0" borderId="16" xfId="0" applyFont="1" applyBorder="1"/>
    <xf numFmtId="10" fontId="10" fillId="0" borderId="13" xfId="0" applyNumberFormat="1" applyFont="1" applyFill="1" applyBorder="1" applyAlignment="1">
      <alignment horizontal="center"/>
    </xf>
    <xf numFmtId="0" fontId="17" fillId="0" borderId="27" xfId="0" applyFont="1" applyFill="1" applyBorder="1"/>
    <xf numFmtId="0" fontId="22" fillId="0" borderId="0" xfId="0" applyFont="1"/>
    <xf numFmtId="0" fontId="17" fillId="0" borderId="13" xfId="0" applyFont="1" applyBorder="1" applyAlignment="1">
      <alignment wrapText="1"/>
    </xf>
    <xf numFmtId="0" fontId="17" fillId="0" borderId="29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0" xfId="0" applyFont="1" applyAlignment="1">
      <alignment wrapText="1"/>
    </xf>
    <xf numFmtId="0" fontId="17" fillId="0" borderId="52" xfId="0" applyFont="1" applyBorder="1"/>
    <xf numFmtId="0" fontId="17" fillId="0" borderId="43" xfId="0" applyFont="1" applyFill="1" applyBorder="1" applyAlignment="1">
      <alignment horizontal="center"/>
    </xf>
    <xf numFmtId="10" fontId="17" fillId="0" borderId="43" xfId="0" applyNumberFormat="1" applyFont="1" applyFill="1" applyBorder="1" applyAlignment="1">
      <alignment horizontal="center"/>
    </xf>
    <xf numFmtId="10" fontId="17" fillId="0" borderId="43" xfId="0" applyNumberFormat="1" applyFont="1" applyBorder="1" applyAlignment="1">
      <alignment horizontal="center"/>
    </xf>
    <xf numFmtId="10" fontId="17" fillId="0" borderId="44" xfId="0" applyNumberFormat="1" applyFont="1" applyBorder="1" applyAlignment="1">
      <alignment horizontal="center"/>
    </xf>
    <xf numFmtId="0" fontId="17" fillId="0" borderId="50" xfId="0" applyFont="1" applyBorder="1"/>
    <xf numFmtId="10" fontId="17" fillId="0" borderId="38" xfId="0" applyNumberFormat="1" applyFont="1" applyFill="1" applyBorder="1" applyAlignment="1">
      <alignment horizontal="center"/>
    </xf>
    <xf numFmtId="10" fontId="17" fillId="0" borderId="38" xfId="0" applyNumberFormat="1" applyFont="1" applyBorder="1" applyAlignment="1">
      <alignment horizontal="center"/>
    </xf>
    <xf numFmtId="10" fontId="17" fillId="0" borderId="39" xfId="0" applyNumberFormat="1" applyFont="1" applyBorder="1" applyAlignment="1">
      <alignment horizontal="center"/>
    </xf>
    <xf numFmtId="0" fontId="17" fillId="0" borderId="51" xfId="0" applyFont="1" applyBorder="1" applyAlignment="1">
      <alignment wrapText="1"/>
    </xf>
    <xf numFmtId="10" fontId="17" fillId="0" borderId="1" xfId="0" applyNumberFormat="1" applyFont="1" applyFill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10" fontId="17" fillId="0" borderId="41" xfId="0" applyNumberFormat="1" applyFont="1" applyBorder="1" applyAlignment="1">
      <alignment horizontal="center"/>
    </xf>
    <xf numFmtId="0" fontId="10" fillId="0" borderId="13" xfId="0" applyFont="1" applyBorder="1"/>
    <xf numFmtId="0" fontId="10" fillId="0" borderId="29" xfId="0" applyFont="1" applyFill="1" applyBorder="1" applyAlignment="1">
      <alignment horizontal="center"/>
    </xf>
    <xf numFmtId="10" fontId="10" fillId="0" borderId="5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10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10" fontId="10" fillId="0" borderId="24" xfId="0" applyNumberFormat="1" applyFont="1" applyBorder="1" applyAlignment="1">
      <alignment horizontal="center"/>
    </xf>
    <xf numFmtId="0" fontId="10" fillId="0" borderId="0" xfId="0" applyFont="1" applyBorder="1"/>
    <xf numFmtId="10" fontId="10" fillId="0" borderId="0" xfId="0" applyNumberFormat="1" applyFont="1" applyFill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7" fillId="0" borderId="13" xfId="0" applyFont="1" applyBorder="1"/>
    <xf numFmtId="0" fontId="17" fillId="0" borderId="5" xfId="0" applyFont="1" applyFill="1" applyBorder="1" applyAlignment="1">
      <alignment horizontal="center"/>
    </xf>
    <xf numFmtId="10" fontId="17" fillId="0" borderId="5" xfId="0" applyNumberFormat="1" applyFont="1" applyFill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0" fontId="17" fillId="0" borderId="0" xfId="0" applyFont="1" applyFill="1"/>
    <xf numFmtId="164" fontId="17" fillId="0" borderId="0" xfId="4" applyNumberFormat="1" applyFont="1"/>
    <xf numFmtId="9" fontId="17" fillId="0" borderId="0" xfId="4" applyFont="1"/>
    <xf numFmtId="0" fontId="23" fillId="2" borderId="0" xfId="0" applyFont="1" applyFill="1" applyAlignment="1">
      <alignment horizontal="center"/>
    </xf>
    <xf numFmtId="0" fontId="17" fillId="0" borderId="45" xfId="0" applyFont="1" applyBorder="1" applyAlignment="1">
      <alignment horizontal="center" vertical="top" wrapText="1"/>
    </xf>
    <xf numFmtId="0" fontId="17" fillId="0" borderId="53" xfId="0" applyFont="1" applyFill="1" applyBorder="1" applyAlignment="1">
      <alignment horizontal="center"/>
    </xf>
    <xf numFmtId="10" fontId="17" fillId="0" borderId="54" xfId="0" applyNumberFormat="1" applyFont="1" applyFill="1" applyBorder="1" applyAlignment="1">
      <alignment horizontal="center"/>
    </xf>
    <xf numFmtId="0" fontId="17" fillId="0" borderId="42" xfId="0" applyFont="1" applyFill="1" applyBorder="1" applyAlignment="1">
      <alignment horizontal="center"/>
    </xf>
    <xf numFmtId="10" fontId="20" fillId="0" borderId="44" xfId="0" applyNumberFormat="1" applyFont="1" applyBorder="1" applyAlignment="1">
      <alignment horizontal="center"/>
    </xf>
    <xf numFmtId="0" fontId="17" fillId="0" borderId="49" xfId="0" applyFont="1" applyFill="1" applyBorder="1" applyAlignment="1">
      <alignment horizontal="center"/>
    </xf>
    <xf numFmtId="10" fontId="17" fillId="0" borderId="48" xfId="0" applyNumberFormat="1" applyFont="1" applyFill="1" applyBorder="1" applyAlignment="1">
      <alignment horizontal="center"/>
    </xf>
    <xf numFmtId="0" fontId="17" fillId="0" borderId="51" xfId="0" applyFont="1" applyBorder="1"/>
    <xf numFmtId="0" fontId="17" fillId="0" borderId="3" xfId="0" applyFont="1" applyFill="1" applyBorder="1" applyAlignment="1">
      <alignment horizontal="center"/>
    </xf>
    <xf numFmtId="10" fontId="17" fillId="0" borderId="2" xfId="0" applyNumberFormat="1" applyFont="1" applyFill="1" applyBorder="1" applyAlignment="1">
      <alignment horizontal="center"/>
    </xf>
    <xf numFmtId="10" fontId="10" fillId="0" borderId="29" xfId="4" applyNumberFormat="1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10" fontId="10" fillId="0" borderId="6" xfId="0" applyNumberFormat="1" applyFont="1" applyBorder="1" applyAlignment="1">
      <alignment horizontal="center"/>
    </xf>
    <xf numFmtId="0" fontId="17" fillId="0" borderId="25" xfId="0" applyFont="1" applyFill="1" applyBorder="1"/>
    <xf numFmtId="0" fontId="24" fillId="3" borderId="1" xfId="0" applyFont="1" applyFill="1" applyBorder="1"/>
    <xf numFmtId="0" fontId="19" fillId="0" borderId="13" xfId="0" applyFont="1" applyFill="1" applyBorder="1"/>
    <xf numFmtId="0" fontId="19" fillId="0" borderId="29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19" fillId="0" borderId="45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22" xfId="0" applyFont="1" applyFill="1" applyBorder="1" applyAlignment="1">
      <alignment horizontal="center" vertical="top" wrapText="1"/>
    </xf>
    <xf numFmtId="0" fontId="19" fillId="0" borderId="24" xfId="0" applyFont="1" applyFill="1" applyBorder="1" applyAlignment="1">
      <alignment horizontal="center" vertical="top" wrapText="1"/>
    </xf>
    <xf numFmtId="0" fontId="25" fillId="0" borderId="52" xfId="0" applyFont="1" applyFill="1" applyBorder="1"/>
    <xf numFmtId="10" fontId="17" fillId="0" borderId="44" xfId="0" applyNumberFormat="1" applyFont="1" applyFill="1" applyBorder="1" applyAlignment="1">
      <alignment horizontal="center"/>
    </xf>
    <xf numFmtId="1" fontId="17" fillId="0" borderId="42" xfId="0" applyNumberFormat="1" applyFont="1" applyFill="1" applyBorder="1" applyAlignment="1">
      <alignment horizontal="center"/>
    </xf>
    <xf numFmtId="0" fontId="25" fillId="0" borderId="51" xfId="0" applyFont="1" applyFill="1" applyBorder="1"/>
    <xf numFmtId="0" fontId="17" fillId="0" borderId="1" xfId="0" applyFont="1" applyFill="1" applyBorder="1" applyAlignment="1">
      <alignment horizontal="center"/>
    </xf>
    <xf numFmtId="1" fontId="17" fillId="0" borderId="40" xfId="0" applyNumberFormat="1" applyFont="1" applyFill="1" applyBorder="1" applyAlignment="1">
      <alignment horizontal="center"/>
    </xf>
    <xf numFmtId="10" fontId="17" fillId="0" borderId="41" xfId="0" applyNumberFormat="1" applyFont="1" applyFill="1" applyBorder="1" applyAlignment="1">
      <alignment horizontal="center"/>
    </xf>
    <xf numFmtId="0" fontId="26" fillId="0" borderId="13" xfId="0" applyFont="1" applyFill="1" applyBorder="1"/>
    <xf numFmtId="0" fontId="19" fillId="0" borderId="29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0" fontId="10" fillId="0" borderId="45" xfId="0" applyNumberFormat="1" applyFont="1" applyBorder="1" applyAlignment="1">
      <alignment horizontal="center"/>
    </xf>
    <xf numFmtId="1" fontId="17" fillId="0" borderId="4" xfId="0" applyNumberFormat="1" applyFont="1" applyFill="1" applyBorder="1" applyAlignment="1">
      <alignment horizontal="center"/>
    </xf>
    <xf numFmtId="10" fontId="17" fillId="0" borderId="6" xfId="0" applyNumberFormat="1" applyFont="1" applyFill="1" applyBorder="1" applyAlignment="1">
      <alignment horizontal="center"/>
    </xf>
    <xf numFmtId="1" fontId="10" fillId="0" borderId="4" xfId="0" applyNumberFormat="1" applyFont="1" applyFill="1" applyBorder="1" applyAlignment="1">
      <alignment horizontal="center"/>
    </xf>
    <xf numFmtId="0" fontId="17" fillId="0" borderId="13" xfId="0" applyFont="1" applyFill="1" applyBorder="1"/>
    <xf numFmtId="0" fontId="23" fillId="2" borderId="25" xfId="0" applyFont="1" applyFill="1" applyBorder="1"/>
    <xf numFmtId="0" fontId="23" fillId="2" borderId="34" xfId="0" applyFont="1" applyFill="1" applyBorder="1" applyAlignment="1">
      <alignment horizontal="center"/>
    </xf>
    <xf numFmtId="0" fontId="23" fillId="2" borderId="35" xfId="0" applyFont="1" applyFill="1" applyBorder="1" applyAlignment="1">
      <alignment horizontal="center"/>
    </xf>
    <xf numFmtId="0" fontId="17" fillId="0" borderId="69" xfId="0" applyFont="1" applyFill="1" applyBorder="1" applyAlignment="1">
      <alignment horizontal="center" vertical="top" wrapText="1"/>
    </xf>
    <xf numFmtId="0" fontId="17" fillId="0" borderId="67" xfId="0" applyFont="1" applyFill="1" applyBorder="1" applyAlignment="1">
      <alignment horizontal="center" vertical="top" wrapText="1"/>
    </xf>
    <xf numFmtId="0" fontId="17" fillId="0" borderId="60" xfId="0" applyFont="1" applyBorder="1" applyAlignment="1">
      <alignment horizontal="center" vertical="top" wrapText="1"/>
    </xf>
    <xf numFmtId="0" fontId="17" fillId="0" borderId="34" xfId="0" applyFont="1" applyBorder="1" applyAlignment="1">
      <alignment horizontal="center" vertical="top" wrapText="1"/>
    </xf>
    <xf numFmtId="0" fontId="17" fillId="0" borderId="35" xfId="0" applyFont="1" applyBorder="1" applyAlignment="1">
      <alignment horizontal="center" vertical="top" wrapText="1"/>
    </xf>
    <xf numFmtId="0" fontId="17" fillId="0" borderId="32" xfId="0" applyFont="1" applyBorder="1"/>
    <xf numFmtId="0" fontId="17" fillId="0" borderId="30" xfId="0" applyFont="1" applyFill="1" applyBorder="1" applyAlignment="1">
      <alignment horizontal="center"/>
    </xf>
    <xf numFmtId="10" fontId="17" fillId="0" borderId="8" xfId="0" applyNumberFormat="1" applyFont="1" applyFill="1" applyBorder="1" applyAlignment="1">
      <alignment horizontal="center"/>
    </xf>
    <xf numFmtId="10" fontId="17" fillId="0" borderId="4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0" fontId="17" fillId="0" borderId="9" xfId="0" applyNumberFormat="1" applyFont="1" applyBorder="1" applyAlignment="1">
      <alignment horizontal="center"/>
    </xf>
    <xf numFmtId="0" fontId="17" fillId="0" borderId="33" xfId="0" applyFont="1" applyBorder="1"/>
    <xf numFmtId="0" fontId="17" fillId="0" borderId="31" xfId="0" applyFont="1" applyFill="1" applyBorder="1" applyAlignment="1">
      <alignment horizontal="center"/>
    </xf>
    <xf numFmtId="10" fontId="17" fillId="0" borderId="11" xfId="0" applyNumberFormat="1" applyFont="1" applyFill="1" applyBorder="1" applyAlignment="1">
      <alignment horizontal="center"/>
    </xf>
    <xf numFmtId="10" fontId="17" fillId="0" borderId="47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0" fontId="17" fillId="0" borderId="12" xfId="0" applyNumberFormat="1" applyFont="1" applyBorder="1" applyAlignment="1">
      <alignment horizontal="center"/>
    </xf>
    <xf numFmtId="0" fontId="10" fillId="0" borderId="27" xfId="0" applyFont="1" applyBorder="1"/>
    <xf numFmtId="0" fontId="10" fillId="0" borderId="68" xfId="0" applyFont="1" applyBorder="1" applyAlignment="1">
      <alignment horizontal="center"/>
    </xf>
    <xf numFmtId="10" fontId="10" fillId="0" borderId="71" xfId="0" applyNumberFormat="1" applyFont="1" applyBorder="1" applyAlignment="1">
      <alignment horizontal="center"/>
    </xf>
    <xf numFmtId="0" fontId="10" fillId="0" borderId="71" xfId="0" applyFont="1" applyBorder="1" applyAlignment="1">
      <alignment horizontal="center"/>
    </xf>
    <xf numFmtId="10" fontId="10" fillId="0" borderId="70" xfId="0" applyNumberFormat="1" applyFont="1" applyBorder="1" applyAlignment="1">
      <alignment horizontal="center"/>
    </xf>
    <xf numFmtId="0" fontId="10" fillId="0" borderId="72" xfId="0" applyFont="1" applyFill="1" applyBorder="1" applyAlignment="1">
      <alignment horizontal="center"/>
    </xf>
    <xf numFmtId="10" fontId="10" fillId="0" borderId="59" xfId="0" applyNumberFormat="1" applyFont="1" applyBorder="1" applyAlignment="1">
      <alignment horizontal="center"/>
    </xf>
    <xf numFmtId="0" fontId="17" fillId="0" borderId="17" xfId="0" applyFont="1" applyFill="1" applyBorder="1"/>
    <xf numFmtId="10" fontId="17" fillId="0" borderId="0" xfId="0" applyNumberFormat="1" applyFont="1"/>
    <xf numFmtId="0" fontId="19" fillId="0" borderId="13" xfId="0" applyFont="1" applyFill="1" applyBorder="1" applyAlignment="1">
      <alignment horizontal="center" vertical="top" wrapText="1"/>
    </xf>
    <xf numFmtId="0" fontId="19" fillId="0" borderId="34" xfId="0" applyFont="1" applyFill="1" applyBorder="1" applyAlignment="1">
      <alignment horizontal="center" vertical="top" wrapText="1"/>
    </xf>
    <xf numFmtId="0" fontId="19" fillId="0" borderId="35" xfId="0" applyFont="1" applyFill="1" applyBorder="1" applyAlignment="1">
      <alignment horizontal="center" vertical="top" wrapText="1"/>
    </xf>
    <xf numFmtId="0" fontId="25" fillId="0" borderId="32" xfId="0" applyFont="1" applyFill="1" applyBorder="1"/>
    <xf numFmtId="0" fontId="17" fillId="0" borderId="53" xfId="0" applyFont="1" applyBorder="1" applyAlignment="1">
      <alignment horizontal="center"/>
    </xf>
    <xf numFmtId="10" fontId="17" fillId="0" borderId="54" xfId="0" applyNumberFormat="1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25" fillId="0" borderId="50" xfId="0" applyFont="1" applyFill="1" applyBorder="1"/>
    <xf numFmtId="10" fontId="17" fillId="0" borderId="48" xfId="0" applyNumberFormat="1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49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10" fontId="17" fillId="0" borderId="2" xfId="0" applyNumberFormat="1" applyFont="1" applyBorder="1" applyAlignment="1">
      <alignment horizontal="center"/>
    </xf>
    <xf numFmtId="0" fontId="25" fillId="0" borderId="26" xfId="0" applyFont="1" applyFill="1" applyBorder="1"/>
    <xf numFmtId="10" fontId="17" fillId="0" borderId="64" xfId="0" applyNumberFormat="1" applyFont="1" applyBorder="1" applyAlignment="1">
      <alignment horizontal="center"/>
    </xf>
    <xf numFmtId="10" fontId="17" fillId="0" borderId="36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10" fontId="17" fillId="0" borderId="59" xfId="0" applyNumberFormat="1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10" fontId="10" fillId="0" borderId="45" xfId="0" applyNumberFormat="1" applyFont="1" applyFill="1" applyBorder="1" applyAlignment="1">
      <alignment horizontal="center"/>
    </xf>
    <xf numFmtId="0" fontId="19" fillId="0" borderId="72" xfId="0" applyFont="1" applyFill="1" applyBorder="1" applyAlignment="1">
      <alignment horizontal="center"/>
    </xf>
    <xf numFmtId="10" fontId="10" fillId="0" borderId="59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20" fillId="0" borderId="0" xfId="0" applyFont="1" applyFill="1"/>
    <xf numFmtId="0" fontId="20" fillId="0" borderId="0" xfId="0" applyFont="1"/>
    <xf numFmtId="0" fontId="24" fillId="3" borderId="0" xfId="0" applyFont="1" applyFill="1"/>
    <xf numFmtId="0" fontId="24" fillId="3" borderId="14" xfId="0" applyFont="1" applyFill="1" applyBorder="1" applyAlignment="1">
      <alignment horizontal="centerContinuous"/>
    </xf>
    <xf numFmtId="0" fontId="24" fillId="3" borderId="16" xfId="0" applyFont="1" applyFill="1" applyBorder="1" applyAlignment="1">
      <alignment horizontal="centerContinuous"/>
    </xf>
    <xf numFmtId="0" fontId="24" fillId="3" borderId="60" xfId="0" applyFont="1" applyFill="1" applyBorder="1" applyAlignment="1">
      <alignment horizontal="centerContinuous"/>
    </xf>
    <xf numFmtId="0" fontId="19" fillId="0" borderId="57" xfId="0" applyFont="1" applyFill="1" applyBorder="1" applyAlignment="1">
      <alignment horizontal="center" vertical="top" wrapText="1"/>
    </xf>
    <xf numFmtId="0" fontId="19" fillId="4" borderId="10" xfId="0" applyFont="1" applyFill="1" applyBorder="1" applyAlignment="1">
      <alignment horizontal="center" vertical="top" wrapText="1"/>
    </xf>
    <xf numFmtId="0" fontId="19" fillId="4" borderId="12" xfId="0" applyFont="1" applyFill="1" applyBorder="1" applyAlignment="1">
      <alignment horizontal="center" vertical="top" wrapText="1"/>
    </xf>
    <xf numFmtId="0" fontId="19" fillId="4" borderId="4" xfId="0" applyFont="1" applyFill="1" applyBorder="1" applyAlignment="1">
      <alignment horizontal="center" vertical="top" wrapText="1"/>
    </xf>
    <xf numFmtId="0" fontId="19" fillId="4" borderId="6" xfId="0" applyFont="1" applyFill="1" applyBorder="1" applyAlignment="1">
      <alignment horizontal="center" vertical="top" wrapText="1"/>
    </xf>
    <xf numFmtId="0" fontId="25" fillId="0" borderId="55" xfId="0" applyFont="1" applyFill="1" applyBorder="1"/>
    <xf numFmtId="0" fontId="20" fillId="0" borderId="42" xfId="0" applyFont="1" applyBorder="1" applyAlignment="1">
      <alignment horizontal="center"/>
    </xf>
    <xf numFmtId="10" fontId="20" fillId="0" borderId="54" xfId="0" applyNumberFormat="1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1" fontId="20" fillId="0" borderId="43" xfId="0" applyNumberFormat="1" applyFont="1" applyBorder="1" applyAlignment="1">
      <alignment horizontal="center"/>
    </xf>
    <xf numFmtId="1" fontId="20" fillId="0" borderId="37" xfId="0" applyNumberFormat="1" applyFont="1" applyBorder="1" applyAlignment="1">
      <alignment horizontal="center"/>
    </xf>
    <xf numFmtId="0" fontId="20" fillId="0" borderId="55" xfId="0" applyFont="1" applyFill="1" applyBorder="1"/>
    <xf numFmtId="0" fontId="20" fillId="0" borderId="55" xfId="0" applyFont="1" applyFill="1" applyBorder="1" applyAlignment="1">
      <alignment wrapText="1"/>
    </xf>
    <xf numFmtId="0" fontId="20" fillId="0" borderId="17" xfId="0" applyFont="1" applyBorder="1"/>
    <xf numFmtId="0" fontId="20" fillId="0" borderId="56" xfId="0" applyFont="1" applyFill="1" applyBorder="1"/>
    <xf numFmtId="1" fontId="20" fillId="0" borderId="42" xfId="0" applyNumberFormat="1" applyFont="1" applyBorder="1" applyAlignment="1">
      <alignment horizontal="center"/>
    </xf>
    <xf numFmtId="10" fontId="20" fillId="0" borderId="12" xfId="0" applyNumberFormat="1" applyFont="1" applyBorder="1" applyAlignment="1">
      <alignment horizontal="center"/>
    </xf>
    <xf numFmtId="0" fontId="26" fillId="0" borderId="22" xfId="0" applyFont="1" applyFill="1" applyBorder="1"/>
    <xf numFmtId="10" fontId="19" fillId="0" borderId="6" xfId="0" applyNumberFormat="1" applyFont="1" applyBorder="1" applyAlignment="1">
      <alignment horizontal="center"/>
    </xf>
    <xf numFmtId="1" fontId="19" fillId="0" borderId="24" xfId="4" applyNumberFormat="1" applyFont="1" applyBorder="1" applyAlignment="1">
      <alignment horizontal="center"/>
    </xf>
    <xf numFmtId="10" fontId="19" fillId="0" borderId="24" xfId="0" applyNumberFormat="1" applyFont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10" fontId="19" fillId="0" borderId="21" xfId="0" applyNumberFormat="1" applyFont="1" applyBorder="1" applyAlignment="1">
      <alignment horizontal="center"/>
    </xf>
    <xf numFmtId="0" fontId="27" fillId="0" borderId="0" xfId="1" applyFont="1" applyFill="1" applyBorder="1"/>
    <xf numFmtId="0" fontId="28" fillId="0" borderId="14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30" fillId="6" borderId="13" xfId="0" applyFont="1" applyFill="1" applyBorder="1" applyAlignment="1">
      <alignment horizontal="center" vertical="center"/>
    </xf>
    <xf numFmtId="0" fontId="30" fillId="6" borderId="24" xfId="0" applyFont="1" applyFill="1" applyBorder="1" applyAlignment="1">
      <alignment horizontal="center" vertical="center"/>
    </xf>
    <xf numFmtId="0" fontId="28" fillId="0" borderId="17" xfId="0" applyFont="1" applyBorder="1" applyAlignment="1">
      <alignment vertical="center" wrapText="1"/>
    </xf>
    <xf numFmtId="0" fontId="20" fillId="0" borderId="27" xfId="0" applyFont="1" applyBorder="1" applyAlignment="1">
      <alignment horizontal="center" vertical="center"/>
    </xf>
    <xf numFmtId="9" fontId="20" fillId="0" borderId="21" xfId="4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8" fillId="0" borderId="13" xfId="0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31" fillId="0" borderId="19" xfId="0" applyFont="1" applyBorder="1" applyAlignment="1">
      <alignment vertical="center"/>
    </xf>
    <xf numFmtId="0" fontId="19" fillId="0" borderId="27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8" fillId="0" borderId="19" xfId="0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18" fillId="2" borderId="38" xfId="0" applyFont="1" applyFill="1" applyBorder="1" applyAlignment="1">
      <alignment horizontal="center"/>
    </xf>
    <xf numFmtId="165" fontId="18" fillId="2" borderId="38" xfId="0" applyNumberFormat="1" applyFont="1" applyFill="1" applyBorder="1" applyAlignment="1">
      <alignment horizontal="center" wrapText="1"/>
    </xf>
    <xf numFmtId="0" fontId="18" fillId="2" borderId="38" xfId="0" applyFont="1" applyFill="1" applyBorder="1" applyAlignment="1">
      <alignment horizontal="center" wrapText="1"/>
    </xf>
    <xf numFmtId="0" fontId="17" fillId="0" borderId="38" xfId="0" applyFont="1" applyBorder="1"/>
    <xf numFmtId="0" fontId="17" fillId="0" borderId="38" xfId="0" applyFont="1" applyBorder="1" applyAlignment="1">
      <alignment horizontal="center"/>
    </xf>
    <xf numFmtId="166" fontId="17" fillId="0" borderId="38" xfId="0" applyNumberFormat="1" applyFont="1" applyBorder="1" applyAlignment="1">
      <alignment horizontal="center"/>
    </xf>
    <xf numFmtId="0" fontId="17" fillId="0" borderId="38" xfId="0" applyFont="1" applyFill="1" applyBorder="1"/>
    <xf numFmtId="166" fontId="17" fillId="0" borderId="0" xfId="0" applyNumberFormat="1" applyFont="1"/>
    <xf numFmtId="0" fontId="17" fillId="0" borderId="38" xfId="0" applyFont="1" applyFill="1" applyBorder="1" applyAlignment="1">
      <alignment horizontal="center"/>
    </xf>
    <xf numFmtId="166" fontId="17" fillId="0" borderId="38" xfId="0" applyNumberFormat="1" applyFont="1" applyFill="1" applyBorder="1" applyAlignment="1">
      <alignment horizontal="center"/>
    </xf>
    <xf numFmtId="0" fontId="20" fillId="0" borderId="38" xfId="0" applyFont="1" applyFill="1" applyBorder="1" applyAlignment="1">
      <alignment horizontal="center"/>
    </xf>
    <xf numFmtId="166" fontId="20" fillId="0" borderId="38" xfId="0" applyNumberFormat="1" applyFont="1" applyFill="1" applyBorder="1" applyAlignment="1">
      <alignment horizontal="center"/>
    </xf>
    <xf numFmtId="0" fontId="18" fillId="2" borderId="38" xfId="0" applyFont="1" applyFill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/>
    </xf>
    <xf numFmtId="0" fontId="22" fillId="0" borderId="0" xfId="0" applyFont="1" applyFill="1" applyBorder="1"/>
    <xf numFmtId="0" fontId="18" fillId="2" borderId="4" xfId="0" applyFont="1" applyFill="1" applyBorder="1"/>
    <xf numFmtId="0" fontId="18" fillId="2" borderId="5" xfId="0" applyFont="1" applyFill="1" applyBorder="1" applyAlignment="1">
      <alignment horizontal="center"/>
    </xf>
    <xf numFmtId="0" fontId="18" fillId="2" borderId="67" xfId="0" applyFont="1" applyFill="1" applyBorder="1" applyAlignment="1">
      <alignment horizontal="center"/>
    </xf>
    <xf numFmtId="0" fontId="18" fillId="2" borderId="60" xfId="0" applyFont="1" applyFill="1" applyBorder="1" applyAlignment="1">
      <alignment horizontal="center"/>
    </xf>
    <xf numFmtId="0" fontId="18" fillId="2" borderId="35" xfId="0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/>
    </xf>
    <xf numFmtId="0" fontId="17" fillId="0" borderId="62" xfId="0" applyFont="1" applyFill="1" applyBorder="1"/>
    <xf numFmtId="0" fontId="17" fillId="0" borderId="57" xfId="0" applyFont="1" applyFill="1" applyBorder="1" applyAlignment="1">
      <alignment horizontal="center"/>
    </xf>
    <xf numFmtId="9" fontId="17" fillId="0" borderId="38" xfId="4" applyFont="1" applyFill="1" applyBorder="1" applyAlignment="1">
      <alignment horizontal="center"/>
    </xf>
    <xf numFmtId="0" fontId="17" fillId="0" borderId="55" xfId="0" applyFont="1" applyFill="1" applyBorder="1"/>
    <xf numFmtId="0" fontId="17" fillId="0" borderId="55" xfId="0" applyFont="1" applyFill="1" applyBorder="1" applyAlignment="1">
      <alignment horizontal="center"/>
    </xf>
    <xf numFmtId="0" fontId="17" fillId="0" borderId="56" xfId="0" applyFont="1" applyFill="1" applyBorder="1"/>
    <xf numFmtId="0" fontId="17" fillId="0" borderId="56" xfId="0" applyFont="1" applyFill="1" applyBorder="1" applyAlignment="1">
      <alignment horizontal="center"/>
    </xf>
    <xf numFmtId="9" fontId="17" fillId="0" borderId="1" xfId="4" applyFont="1" applyFill="1" applyBorder="1" applyAlignment="1">
      <alignment horizontal="center"/>
    </xf>
    <xf numFmtId="0" fontId="17" fillId="0" borderId="22" xfId="0" applyFont="1" applyFill="1" applyBorder="1"/>
    <xf numFmtId="9" fontId="10" fillId="0" borderId="6" xfId="4" applyFont="1" applyBorder="1" applyAlignment="1">
      <alignment horizontal="center"/>
    </xf>
    <xf numFmtId="9" fontId="19" fillId="0" borderId="24" xfId="0" applyNumberFormat="1" applyFont="1" applyFill="1" applyBorder="1" applyAlignment="1">
      <alignment horizontal="center"/>
    </xf>
    <xf numFmtId="9" fontId="17" fillId="0" borderId="64" xfId="4" applyFont="1" applyFill="1" applyBorder="1" applyAlignment="1">
      <alignment horizontal="center"/>
    </xf>
    <xf numFmtId="0" fontId="22" fillId="0" borderId="0" xfId="0" applyFont="1" applyFill="1"/>
    <xf numFmtId="0" fontId="22" fillId="0" borderId="0" xfId="0" quotePrefix="1" applyFont="1"/>
    <xf numFmtId="0" fontId="17" fillId="0" borderId="0" xfId="0" applyFont="1" applyAlignment="1">
      <alignment horizontal="left"/>
    </xf>
    <xf numFmtId="0" fontId="17" fillId="0" borderId="0" xfId="0" applyNumberFormat="1" applyFont="1"/>
    <xf numFmtId="0" fontId="18" fillId="2" borderId="38" xfId="0" applyFont="1" applyFill="1" applyBorder="1"/>
    <xf numFmtId="0" fontId="10" fillId="5" borderId="38" xfId="0" applyFont="1" applyFill="1" applyBorder="1"/>
    <xf numFmtId="0" fontId="17" fillId="5" borderId="38" xfId="0" applyFont="1" applyFill="1" applyBorder="1" applyAlignment="1">
      <alignment horizontal="center"/>
    </xf>
    <xf numFmtId="164" fontId="17" fillId="0" borderId="38" xfId="0" applyNumberFormat="1" applyFont="1" applyFill="1" applyBorder="1" applyAlignment="1">
      <alignment horizontal="center"/>
    </xf>
    <xf numFmtId="0" fontId="10" fillId="0" borderId="11" xfId="0" applyFont="1" applyFill="1" applyBorder="1"/>
    <xf numFmtId="0" fontId="10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164" fontId="19" fillId="0" borderId="11" xfId="0" applyNumberFormat="1" applyFont="1" applyFill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0" fontId="10" fillId="0" borderId="43" xfId="0" applyFont="1" applyFill="1" applyBorder="1"/>
    <xf numFmtId="0" fontId="17" fillId="5" borderId="43" xfId="0" applyFont="1" applyFill="1" applyBorder="1" applyAlignment="1">
      <alignment horizontal="center"/>
    </xf>
    <xf numFmtId="0" fontId="20" fillId="5" borderId="43" xfId="0" applyFont="1" applyFill="1" applyBorder="1" applyAlignment="1">
      <alignment horizontal="center"/>
    </xf>
    <xf numFmtId="164" fontId="20" fillId="0" borderId="38" xfId="0" applyNumberFormat="1" applyFont="1" applyFill="1" applyBorder="1" applyAlignment="1">
      <alignment horizontal="center"/>
    </xf>
    <xf numFmtId="0" fontId="18" fillId="2" borderId="34" xfId="0" applyFont="1" applyFill="1" applyBorder="1"/>
    <xf numFmtId="0" fontId="18" fillId="2" borderId="67" xfId="0" applyFont="1" applyFill="1" applyBorder="1" applyAlignment="1">
      <alignment horizontal="center" wrapText="1"/>
    </xf>
    <xf numFmtId="0" fontId="18" fillId="2" borderId="35" xfId="0" applyFont="1" applyFill="1" applyBorder="1" applyAlignment="1">
      <alignment horizontal="center" wrapText="1"/>
    </xf>
    <xf numFmtId="0" fontId="17" fillId="0" borderId="57" xfId="0" applyFont="1" applyFill="1" applyBorder="1"/>
    <xf numFmtId="0" fontId="17" fillId="0" borderId="32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9" fontId="17" fillId="0" borderId="9" xfId="4" applyFont="1" applyFill="1" applyBorder="1" applyAlignment="1">
      <alignment horizontal="center"/>
    </xf>
    <xf numFmtId="0" fontId="17" fillId="0" borderId="50" xfId="0" applyFont="1" applyFill="1" applyBorder="1" applyAlignment="1">
      <alignment horizontal="center"/>
    </xf>
    <xf numFmtId="0" fontId="17" fillId="0" borderId="37" xfId="0" applyFont="1" applyFill="1" applyBorder="1" applyAlignment="1">
      <alignment horizontal="center"/>
    </xf>
    <xf numFmtId="9" fontId="17" fillId="0" borderId="39" xfId="4" applyFont="1" applyFill="1" applyBorder="1" applyAlignment="1">
      <alignment horizontal="center"/>
    </xf>
    <xf numFmtId="0" fontId="17" fillId="0" borderId="55" xfId="0" applyFont="1" applyFill="1" applyBorder="1" applyAlignment="1">
      <alignment wrapText="1"/>
    </xf>
    <xf numFmtId="0" fontId="10" fillId="0" borderId="0" xfId="0" applyFont="1" applyAlignment="1">
      <alignment horizontal="left"/>
    </xf>
    <xf numFmtId="0" fontId="17" fillId="0" borderId="19" xfId="0" applyFont="1" applyFill="1" applyBorder="1"/>
    <xf numFmtId="0" fontId="17" fillId="0" borderId="33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9" fontId="17" fillId="0" borderId="12" xfId="4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7" fillId="0" borderId="0" xfId="0" applyNumberFormat="1" applyFont="1" applyAlignment="1">
      <alignment horizontal="left"/>
    </xf>
    <xf numFmtId="0" fontId="24" fillId="3" borderId="25" xfId="0" applyFont="1" applyFill="1" applyBorder="1" applyAlignment="1">
      <alignment vertical="center"/>
    </xf>
    <xf numFmtId="0" fontId="17" fillId="0" borderId="13" xfId="0" applyFont="1" applyBorder="1" applyAlignment="1">
      <alignment horizontal="center"/>
    </xf>
    <xf numFmtId="0" fontId="17" fillId="0" borderId="29" xfId="0" applyFont="1" applyBorder="1" applyAlignment="1">
      <alignment horizontal="center" vertical="top" wrapText="1"/>
    </xf>
    <xf numFmtId="0" fontId="17" fillId="0" borderId="52" xfId="0" applyFont="1" applyBorder="1" applyAlignment="1">
      <alignment horizontal="left"/>
    </xf>
    <xf numFmtId="10" fontId="17" fillId="0" borderId="53" xfId="4" applyNumberFormat="1" applyFont="1" applyBorder="1" applyAlignment="1">
      <alignment horizontal="center"/>
    </xf>
    <xf numFmtId="0" fontId="17" fillId="0" borderId="50" xfId="0" applyFont="1" applyBorder="1" applyAlignment="1">
      <alignment horizontal="left"/>
    </xf>
    <xf numFmtId="0" fontId="17" fillId="0" borderId="51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0" fontId="10" fillId="0" borderId="23" xfId="0" applyNumberFormat="1" applyFont="1" applyBorder="1" applyAlignment="1">
      <alignment horizontal="center"/>
    </xf>
    <xf numFmtId="0" fontId="32" fillId="0" borderId="0" xfId="0" applyFont="1"/>
    <xf numFmtId="0" fontId="18" fillId="2" borderId="25" xfId="0" applyFont="1" applyFill="1" applyBorder="1" applyAlignment="1">
      <alignment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top" wrapText="1"/>
    </xf>
    <xf numFmtId="10" fontId="19" fillId="0" borderId="5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3" fillId="2" borderId="22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/>
    </xf>
    <xf numFmtId="10" fontId="20" fillId="0" borderId="22" xfId="0" applyNumberFormat="1" applyFont="1" applyFill="1" applyBorder="1" applyAlignment="1">
      <alignment horizontal="center"/>
    </xf>
    <xf numFmtId="10" fontId="20" fillId="0" borderId="24" xfId="0" applyNumberFormat="1" applyFont="1" applyFill="1" applyBorder="1" applyAlignment="1">
      <alignment horizontal="center"/>
    </xf>
    <xf numFmtId="0" fontId="18" fillId="2" borderId="70" xfId="0" applyFont="1" applyFill="1" applyBorder="1" applyAlignment="1">
      <alignment horizontal="center" vertical="top"/>
    </xf>
    <xf numFmtId="0" fontId="18" fillId="2" borderId="68" xfId="0" applyFont="1" applyFill="1" applyBorder="1" applyAlignment="1">
      <alignment horizontal="center" vertical="top"/>
    </xf>
    <xf numFmtId="0" fontId="24" fillId="3" borderId="47" xfId="0" applyFont="1" applyFill="1" applyBorder="1" applyAlignment="1">
      <alignment horizontal="center"/>
    </xf>
    <xf numFmtId="0" fontId="24" fillId="3" borderId="31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10" fontId="20" fillId="0" borderId="13" xfId="0" applyNumberFormat="1" applyFont="1" applyFill="1" applyBorder="1" applyAlignment="1">
      <alignment horizontal="center"/>
    </xf>
    <xf numFmtId="10" fontId="17" fillId="0" borderId="13" xfId="0" applyNumberFormat="1" applyFont="1" applyFill="1" applyBorder="1" applyAlignment="1">
      <alignment horizontal="center"/>
    </xf>
    <xf numFmtId="0" fontId="24" fillId="3" borderId="14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wrapText="1"/>
    </xf>
    <xf numFmtId="0" fontId="24" fillId="3" borderId="28" xfId="0" applyFont="1" applyFill="1" applyBorder="1" applyAlignment="1">
      <alignment horizont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47" xfId="0" applyFont="1" applyFill="1" applyBorder="1" applyAlignment="1">
      <alignment horizontal="center"/>
    </xf>
    <xf numFmtId="0" fontId="23" fillId="2" borderId="31" xfId="0" applyFont="1" applyFill="1" applyBorder="1" applyAlignment="1">
      <alignment horizontal="center"/>
    </xf>
    <xf numFmtId="0" fontId="24" fillId="3" borderId="34" xfId="0" applyFont="1" applyFill="1" applyBorder="1" applyAlignment="1">
      <alignment horizontal="center"/>
    </xf>
    <xf numFmtId="0" fontId="24" fillId="3" borderId="35" xfId="0" applyFont="1" applyFill="1" applyBorder="1" applyAlignment="1">
      <alignment horizontal="center"/>
    </xf>
    <xf numFmtId="0" fontId="24" fillId="3" borderId="47" xfId="0" applyFont="1" applyFill="1" applyBorder="1" applyAlignment="1">
      <alignment horizontal="center" wrapText="1"/>
    </xf>
    <xf numFmtId="0" fontId="24" fillId="3" borderId="61" xfId="0" applyFont="1" applyFill="1" applyBorder="1" applyAlignment="1">
      <alignment horizontal="center" wrapText="1"/>
    </xf>
    <xf numFmtId="0" fontId="24" fillId="3" borderId="58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24" fillId="3" borderId="19" xfId="0" applyFont="1" applyFill="1" applyBorder="1" applyAlignment="1">
      <alignment horizontal="center"/>
    </xf>
    <xf numFmtId="0" fontId="24" fillId="3" borderId="21" xfId="0" applyFont="1" applyFill="1" applyBorder="1" applyAlignment="1">
      <alignment horizontal="center"/>
    </xf>
    <xf numFmtId="0" fontId="24" fillId="3" borderId="22" xfId="0" applyFont="1" applyFill="1" applyBorder="1" applyAlignment="1">
      <alignment horizontal="center"/>
    </xf>
    <xf numFmtId="0" fontId="24" fillId="3" borderId="24" xfId="0" applyFont="1" applyFill="1" applyBorder="1" applyAlignment="1">
      <alignment horizontal="center"/>
    </xf>
    <xf numFmtId="0" fontId="29" fillId="6" borderId="66" xfId="0" applyFont="1" applyFill="1" applyBorder="1" applyAlignment="1">
      <alignment horizontal="center" vertical="center"/>
    </xf>
    <xf numFmtId="0" fontId="29" fillId="6" borderId="6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7" fillId="0" borderId="0" xfId="0" applyFont="1"/>
    <xf numFmtId="0" fontId="29" fillId="6" borderId="22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22" fillId="0" borderId="0" xfId="0" applyFont="1" applyFill="1" applyBorder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2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8" fillId="2" borderId="22" xfId="0" applyFont="1" applyFill="1" applyBorder="1" applyAlignment="1">
      <alignment vertical="top" wrapText="1"/>
    </xf>
    <xf numFmtId="0" fontId="17" fillId="0" borderId="17" xfId="0" applyFont="1" applyBorder="1" applyAlignment="1">
      <alignment wrapText="1"/>
    </xf>
    <xf numFmtId="0" fontId="10" fillId="0" borderId="25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7" fillId="0" borderId="25" xfId="0" applyFont="1" applyBorder="1" applyAlignment="1">
      <alignment wrapText="1"/>
    </xf>
    <xf numFmtId="0" fontId="17" fillId="0" borderId="26" xfId="0" applyFont="1" applyBorder="1" applyAlignment="1">
      <alignment wrapText="1"/>
    </xf>
    <xf numFmtId="0" fontId="17" fillId="0" borderId="27" xfId="0" applyFont="1" applyBorder="1" applyAlignment="1">
      <alignment wrapText="1"/>
    </xf>
    <xf numFmtId="0" fontId="10" fillId="0" borderId="22" xfId="0" applyFont="1" applyBorder="1" applyAlignment="1">
      <alignment wrapText="1"/>
    </xf>
    <xf numFmtId="0" fontId="17" fillId="0" borderId="16" xfId="0" applyFont="1" applyBorder="1" applyAlignment="1">
      <alignment wrapText="1"/>
    </xf>
    <xf numFmtId="0" fontId="17" fillId="0" borderId="26" xfId="0" applyFont="1" applyFill="1" applyBorder="1" applyAlignment="1">
      <alignment wrapText="1"/>
    </xf>
    <xf numFmtId="0" fontId="17" fillId="0" borderId="27" xfId="0" applyFont="1" applyFill="1" applyBorder="1" applyAlignment="1">
      <alignment wrapText="1"/>
    </xf>
    <xf numFmtId="0" fontId="22" fillId="0" borderId="0" xfId="0" applyFont="1" applyAlignment="1">
      <alignment wrapText="1"/>
    </xf>
    <xf numFmtId="0" fontId="23" fillId="2" borderId="25" xfId="0" applyFont="1" applyFill="1" applyBorder="1" applyAlignment="1">
      <alignment horizontal="left" vertical="center" wrapText="1"/>
    </xf>
    <xf numFmtId="0" fontId="17" fillId="0" borderId="52" xfId="0" applyFont="1" applyBorder="1" applyAlignment="1">
      <alignment wrapText="1"/>
    </xf>
    <xf numFmtId="0" fontId="17" fillId="0" borderId="50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0" fillId="0" borderId="0" xfId="0" applyFont="1" applyBorder="1" applyAlignment="1">
      <alignment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Percent" xfId="4" builtinId="5"/>
    <cellStyle name="Percent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qtrim\TRIM_DATA$\epru.husseyin\TRIM\TEMP\HPTRIM.36664\IPCC%2012505-003%20%20FOI%20Stats%2031%20March%202013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 ex-police staff"/>
      <sheetName val="No ex-police_seperated"/>
      <sheetName val="Ex police officer_job"/>
      <sheetName val="Ex police civilian_job"/>
      <sheetName val="No of employees"/>
      <sheetName val="No of leavers "/>
    </sheetNames>
    <sheetDataSet>
      <sheetData sheetId="0">
        <row r="32">
          <cell r="C32">
            <v>28</v>
          </cell>
        </row>
        <row r="33">
          <cell r="C33">
            <v>22</v>
          </cell>
        </row>
        <row r="34">
          <cell r="C34">
            <v>327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8"/>
  <sheetViews>
    <sheetView tabSelected="1" zoomScale="90" zoomScaleNormal="90" workbookViewId="0">
      <selection sqref="A1:XFD1048576"/>
    </sheetView>
  </sheetViews>
  <sheetFormatPr defaultRowHeight="13.8" x14ac:dyDescent="0.25"/>
  <cols>
    <col min="1" max="1" width="29.21875" style="102" customWidth="1"/>
    <col min="2" max="6" width="11.6640625" style="48" customWidth="1"/>
    <col min="7" max="7" width="13.6640625" style="48" bestFit="1" customWidth="1"/>
    <col min="8" max="8" width="13.88671875" style="49" bestFit="1" customWidth="1"/>
    <col min="9" max="11" width="11.6640625" style="49" customWidth="1"/>
    <col min="12" max="16384" width="8.88671875" style="49"/>
  </cols>
  <sheetData>
    <row r="1" spans="1:10" ht="15.6" x14ac:dyDescent="0.3">
      <c r="A1" s="364" t="s">
        <v>183</v>
      </c>
      <c r="B1" s="364"/>
      <c r="C1" s="364"/>
    </row>
    <row r="2" spans="1:10" ht="14.4" thickBot="1" x14ac:dyDescent="0.3"/>
    <row r="3" spans="1:10" ht="36.75" customHeight="1" thickBot="1" x14ac:dyDescent="0.3">
      <c r="A3" s="422" t="s">
        <v>6</v>
      </c>
      <c r="B3" s="50" t="s">
        <v>68</v>
      </c>
      <c r="C3" s="51" t="s">
        <v>28</v>
      </c>
      <c r="D3" s="51" t="s">
        <v>29</v>
      </c>
      <c r="E3" s="51" t="s">
        <v>30</v>
      </c>
      <c r="F3" s="51" t="s">
        <v>107</v>
      </c>
      <c r="G3" s="52" t="s">
        <v>31</v>
      </c>
      <c r="H3" s="53" t="s">
        <v>169</v>
      </c>
      <c r="I3" s="53" t="s">
        <v>63</v>
      </c>
      <c r="J3" s="53" t="s">
        <v>2</v>
      </c>
    </row>
    <row r="4" spans="1:10" x14ac:dyDescent="0.25">
      <c r="A4" s="423" t="s">
        <v>7</v>
      </c>
      <c r="B4" s="54">
        <v>0</v>
      </c>
      <c r="C4" s="54">
        <v>6</v>
      </c>
      <c r="D4" s="54">
        <v>6</v>
      </c>
      <c r="E4" s="54">
        <v>4</v>
      </c>
      <c r="F4" s="55">
        <v>0</v>
      </c>
      <c r="G4" s="56">
        <f>B4+C4+D4+E4+F4</f>
        <v>16</v>
      </c>
      <c r="H4" s="55">
        <v>0</v>
      </c>
      <c r="I4" s="54">
        <v>0</v>
      </c>
      <c r="J4" s="57">
        <f>SUM(G4:I4)</f>
        <v>16</v>
      </c>
    </row>
    <row r="5" spans="1:10" x14ac:dyDescent="0.25">
      <c r="A5" s="423" t="s">
        <v>8</v>
      </c>
      <c r="B5" s="58">
        <v>1</v>
      </c>
      <c r="C5" s="58">
        <v>4</v>
      </c>
      <c r="D5" s="58">
        <v>22</v>
      </c>
      <c r="E5" s="58">
        <v>11</v>
      </c>
      <c r="F5" s="59">
        <v>3</v>
      </c>
      <c r="G5" s="56">
        <f t="shared" ref="G5:G15" si="0">B5+C5+D5+E5+F5</f>
        <v>41</v>
      </c>
      <c r="H5" s="59">
        <v>0</v>
      </c>
      <c r="I5" s="58">
        <v>0</v>
      </c>
      <c r="J5" s="60">
        <f t="shared" ref="J5:J16" si="1">SUM(G5:I5)</f>
        <v>41</v>
      </c>
    </row>
    <row r="6" spans="1:10" x14ac:dyDescent="0.25">
      <c r="A6" s="423" t="s">
        <v>9</v>
      </c>
      <c r="B6" s="58">
        <v>0</v>
      </c>
      <c r="C6" s="58">
        <v>1</v>
      </c>
      <c r="D6" s="58">
        <v>7</v>
      </c>
      <c r="E6" s="58">
        <v>0</v>
      </c>
      <c r="F6" s="59">
        <v>0</v>
      </c>
      <c r="G6" s="56">
        <f t="shared" si="0"/>
        <v>8</v>
      </c>
      <c r="H6" s="59">
        <v>0</v>
      </c>
      <c r="I6" s="58">
        <v>0</v>
      </c>
      <c r="J6" s="60">
        <f t="shared" si="1"/>
        <v>8</v>
      </c>
    </row>
    <row r="7" spans="1:10" x14ac:dyDescent="0.25">
      <c r="A7" s="423" t="s">
        <v>10</v>
      </c>
      <c r="B7" s="58">
        <v>0</v>
      </c>
      <c r="C7" s="58">
        <v>2</v>
      </c>
      <c r="D7" s="58">
        <v>12</v>
      </c>
      <c r="E7" s="58">
        <v>2</v>
      </c>
      <c r="F7" s="59">
        <v>2</v>
      </c>
      <c r="G7" s="56">
        <f t="shared" si="0"/>
        <v>18</v>
      </c>
      <c r="H7" s="59">
        <v>0</v>
      </c>
      <c r="I7" s="58">
        <v>0</v>
      </c>
      <c r="J7" s="60">
        <f t="shared" si="1"/>
        <v>18</v>
      </c>
    </row>
    <row r="8" spans="1:10" x14ac:dyDescent="0.25">
      <c r="A8" s="423" t="s">
        <v>11</v>
      </c>
      <c r="B8" s="58">
        <v>0</v>
      </c>
      <c r="C8" s="58">
        <v>0</v>
      </c>
      <c r="D8" s="58">
        <v>11</v>
      </c>
      <c r="E8" s="58">
        <v>4</v>
      </c>
      <c r="F8" s="59">
        <v>0</v>
      </c>
      <c r="G8" s="56">
        <f t="shared" si="0"/>
        <v>15</v>
      </c>
      <c r="H8" s="59">
        <v>0</v>
      </c>
      <c r="I8" s="58">
        <v>0</v>
      </c>
      <c r="J8" s="60">
        <f t="shared" si="1"/>
        <v>15</v>
      </c>
    </row>
    <row r="9" spans="1:10" x14ac:dyDescent="0.25">
      <c r="A9" s="423" t="s">
        <v>12</v>
      </c>
      <c r="B9" s="58">
        <v>0</v>
      </c>
      <c r="C9" s="58">
        <v>4</v>
      </c>
      <c r="D9" s="58">
        <v>6</v>
      </c>
      <c r="E9" s="58">
        <v>6</v>
      </c>
      <c r="F9" s="59">
        <v>0</v>
      </c>
      <c r="G9" s="56">
        <f t="shared" si="0"/>
        <v>16</v>
      </c>
      <c r="H9" s="59">
        <v>1</v>
      </c>
      <c r="I9" s="58">
        <v>0</v>
      </c>
      <c r="J9" s="60">
        <f t="shared" si="1"/>
        <v>17</v>
      </c>
    </row>
    <row r="10" spans="1:10" x14ac:dyDescent="0.25">
      <c r="A10" s="423" t="s">
        <v>13</v>
      </c>
      <c r="B10" s="58">
        <v>0</v>
      </c>
      <c r="C10" s="58">
        <v>1</v>
      </c>
      <c r="D10" s="58">
        <v>7</v>
      </c>
      <c r="E10" s="58">
        <v>2</v>
      </c>
      <c r="F10" s="59">
        <v>1</v>
      </c>
      <c r="G10" s="56">
        <f t="shared" si="0"/>
        <v>11</v>
      </c>
      <c r="H10" s="59">
        <v>0</v>
      </c>
      <c r="I10" s="58">
        <v>0</v>
      </c>
      <c r="J10" s="60">
        <f t="shared" si="1"/>
        <v>11</v>
      </c>
    </row>
    <row r="11" spans="1:10" ht="27.6" x14ac:dyDescent="0.25">
      <c r="A11" s="423" t="s">
        <v>69</v>
      </c>
      <c r="B11" s="58">
        <v>0</v>
      </c>
      <c r="C11" s="58">
        <v>0</v>
      </c>
      <c r="D11" s="58">
        <v>1</v>
      </c>
      <c r="E11" s="58">
        <v>0</v>
      </c>
      <c r="F11" s="59">
        <v>0</v>
      </c>
      <c r="G11" s="56">
        <f t="shared" si="0"/>
        <v>1</v>
      </c>
      <c r="H11" s="59">
        <v>0</v>
      </c>
      <c r="I11" s="58">
        <v>0</v>
      </c>
      <c r="J11" s="60">
        <f t="shared" si="1"/>
        <v>1</v>
      </c>
    </row>
    <row r="12" spans="1:10" x14ac:dyDescent="0.25">
      <c r="A12" s="423" t="s">
        <v>14</v>
      </c>
      <c r="B12" s="58">
        <v>0</v>
      </c>
      <c r="C12" s="58">
        <v>0</v>
      </c>
      <c r="D12" s="58">
        <v>0</v>
      </c>
      <c r="E12" s="58">
        <v>0</v>
      </c>
      <c r="F12" s="59">
        <v>1</v>
      </c>
      <c r="G12" s="56">
        <f t="shared" si="0"/>
        <v>1</v>
      </c>
      <c r="H12" s="59">
        <v>0</v>
      </c>
      <c r="I12" s="58">
        <v>0</v>
      </c>
      <c r="J12" s="60">
        <f t="shared" si="1"/>
        <v>1</v>
      </c>
    </row>
    <row r="13" spans="1:10" x14ac:dyDescent="0.25">
      <c r="A13" s="423" t="s">
        <v>15</v>
      </c>
      <c r="B13" s="58">
        <v>1</v>
      </c>
      <c r="C13" s="58">
        <v>0</v>
      </c>
      <c r="D13" s="58">
        <v>4</v>
      </c>
      <c r="E13" s="58">
        <v>4</v>
      </c>
      <c r="F13" s="59">
        <v>0</v>
      </c>
      <c r="G13" s="56">
        <f t="shared" si="0"/>
        <v>9</v>
      </c>
      <c r="H13" s="59">
        <v>0</v>
      </c>
      <c r="I13" s="58">
        <v>0</v>
      </c>
      <c r="J13" s="60">
        <f t="shared" si="1"/>
        <v>9</v>
      </c>
    </row>
    <row r="14" spans="1:10" x14ac:dyDescent="0.25">
      <c r="A14" s="423" t="s">
        <v>16</v>
      </c>
      <c r="B14" s="58">
        <v>0</v>
      </c>
      <c r="C14" s="58">
        <v>0</v>
      </c>
      <c r="D14" s="58">
        <v>3</v>
      </c>
      <c r="E14" s="58">
        <v>2</v>
      </c>
      <c r="F14" s="59">
        <v>0</v>
      </c>
      <c r="G14" s="56">
        <f t="shared" si="0"/>
        <v>5</v>
      </c>
      <c r="H14" s="59">
        <v>0</v>
      </c>
      <c r="I14" s="58">
        <v>0</v>
      </c>
      <c r="J14" s="60">
        <f t="shared" si="1"/>
        <v>5</v>
      </c>
    </row>
    <row r="15" spans="1:10" x14ac:dyDescent="0.25">
      <c r="A15" s="423" t="s">
        <v>17</v>
      </c>
      <c r="B15" s="58">
        <v>0</v>
      </c>
      <c r="C15" s="58">
        <v>0</v>
      </c>
      <c r="D15" s="58">
        <v>7</v>
      </c>
      <c r="E15" s="58">
        <v>1</v>
      </c>
      <c r="F15" s="59">
        <v>0</v>
      </c>
      <c r="G15" s="56">
        <f t="shared" si="0"/>
        <v>8</v>
      </c>
      <c r="H15" s="59">
        <v>0</v>
      </c>
      <c r="I15" s="58">
        <v>0</v>
      </c>
      <c r="J15" s="60">
        <f t="shared" si="1"/>
        <v>8</v>
      </c>
    </row>
    <row r="16" spans="1:10" ht="14.4" thickBot="1" x14ac:dyDescent="0.3">
      <c r="A16" s="423" t="s">
        <v>18</v>
      </c>
      <c r="B16" s="61">
        <v>0</v>
      </c>
      <c r="C16" s="58">
        <v>0</v>
      </c>
      <c r="D16" s="58">
        <v>7</v>
      </c>
      <c r="E16" s="58">
        <v>2</v>
      </c>
      <c r="F16" s="59">
        <v>0</v>
      </c>
      <c r="G16" s="56">
        <f>B16+C16+D16+E16+F16</f>
        <v>9</v>
      </c>
      <c r="H16" s="59">
        <v>0</v>
      </c>
      <c r="I16" s="58">
        <v>0</v>
      </c>
      <c r="J16" s="62">
        <f t="shared" si="1"/>
        <v>9</v>
      </c>
    </row>
    <row r="17" spans="1:12" x14ac:dyDescent="0.25">
      <c r="A17" s="424" t="s">
        <v>20</v>
      </c>
      <c r="B17" s="63">
        <f>SUM(B4:B16)</f>
        <v>2</v>
      </c>
      <c r="C17" s="64">
        <f>SUM(C4:C16)</f>
        <v>18</v>
      </c>
      <c r="D17" s="64">
        <f t="shared" ref="D17:H17" si="2">SUM(D4:D16)</f>
        <v>93</v>
      </c>
      <c r="E17" s="64">
        <f t="shared" si="2"/>
        <v>38</v>
      </c>
      <c r="F17" s="64">
        <f t="shared" si="2"/>
        <v>7</v>
      </c>
      <c r="G17" s="64">
        <f t="shared" si="2"/>
        <v>158</v>
      </c>
      <c r="H17" s="64">
        <f t="shared" si="2"/>
        <v>1</v>
      </c>
      <c r="I17" s="65">
        <f>SUM(I4:I16)</f>
        <v>0</v>
      </c>
      <c r="J17" s="66">
        <f>SUM(J4:J16)</f>
        <v>159</v>
      </c>
      <c r="K17" s="67"/>
      <c r="L17" s="68"/>
    </row>
    <row r="18" spans="1:12" ht="14.4" thickBot="1" x14ac:dyDescent="0.3">
      <c r="A18" s="425"/>
      <c r="B18" s="69">
        <f t="shared" ref="B18:J18" si="3">B17/B30</f>
        <v>6.25E-2</v>
      </c>
      <c r="C18" s="69">
        <f t="shared" si="3"/>
        <v>0.18</v>
      </c>
      <c r="D18" s="69">
        <f t="shared" si="3"/>
        <v>0.16431095406360424</v>
      </c>
      <c r="E18" s="69">
        <f t="shared" si="3"/>
        <v>0.16170212765957448</v>
      </c>
      <c r="F18" s="69">
        <f t="shared" si="3"/>
        <v>8.9743589743589744E-2</v>
      </c>
      <c r="G18" s="69">
        <f t="shared" si="3"/>
        <v>0.1562809099901088</v>
      </c>
      <c r="H18" s="69">
        <f t="shared" si="3"/>
        <v>5.2631578947368418E-2</v>
      </c>
      <c r="I18" s="69" t="e">
        <f t="shared" si="3"/>
        <v>#DIV/0!</v>
      </c>
      <c r="J18" s="69">
        <f t="shared" si="3"/>
        <v>0.15436893203883495</v>
      </c>
      <c r="K18" s="67"/>
      <c r="L18" s="68"/>
    </row>
    <row r="19" spans="1:12" x14ac:dyDescent="0.25">
      <c r="A19" s="426" t="s">
        <v>21</v>
      </c>
      <c r="B19" s="71">
        <v>0</v>
      </c>
      <c r="C19" s="54">
        <v>1</v>
      </c>
      <c r="D19" s="55">
        <v>1</v>
      </c>
      <c r="E19" s="72">
        <v>0</v>
      </c>
      <c r="F19" s="55">
        <v>1</v>
      </c>
      <c r="G19" s="65">
        <f>B19+C19+D19+E19+F19</f>
        <v>3</v>
      </c>
      <c r="H19" s="73">
        <v>0</v>
      </c>
      <c r="I19" s="73">
        <v>0</v>
      </c>
      <c r="J19" s="57">
        <f>SUM(G19:H19)</f>
        <v>3</v>
      </c>
      <c r="K19" s="67"/>
      <c r="L19" s="68"/>
    </row>
    <row r="20" spans="1:12" x14ac:dyDescent="0.25">
      <c r="A20" s="427" t="s">
        <v>22</v>
      </c>
      <c r="B20" s="74">
        <v>0</v>
      </c>
      <c r="C20" s="58">
        <v>0</v>
      </c>
      <c r="D20" s="59">
        <v>5</v>
      </c>
      <c r="E20" s="75">
        <v>0</v>
      </c>
      <c r="F20" s="59">
        <v>0</v>
      </c>
      <c r="G20" s="66">
        <f>B20+C20+D20+E20+F20</f>
        <v>5</v>
      </c>
      <c r="H20" s="76">
        <v>0</v>
      </c>
      <c r="I20" s="76">
        <v>0</v>
      </c>
      <c r="J20" s="60">
        <f>SUM(G20:I20)</f>
        <v>5</v>
      </c>
      <c r="K20" s="67"/>
      <c r="L20" s="68"/>
    </row>
    <row r="21" spans="1:12" x14ac:dyDescent="0.25">
      <c r="A21" s="427" t="s">
        <v>25</v>
      </c>
      <c r="B21" s="74">
        <v>1</v>
      </c>
      <c r="C21" s="58">
        <v>2</v>
      </c>
      <c r="D21" s="59">
        <v>3</v>
      </c>
      <c r="E21" s="75">
        <v>2</v>
      </c>
      <c r="F21" s="59">
        <v>0</v>
      </c>
      <c r="G21" s="66">
        <f>B21+C21+D21+E21+F21</f>
        <v>8</v>
      </c>
      <c r="H21" s="76">
        <v>0</v>
      </c>
      <c r="I21" s="76">
        <v>0</v>
      </c>
      <c r="J21" s="60">
        <f>SUM(G21:I21)</f>
        <v>8</v>
      </c>
      <c r="K21" s="67"/>
      <c r="L21" s="68"/>
    </row>
    <row r="22" spans="1:12" ht="14.4" thickBot="1" x14ac:dyDescent="0.3">
      <c r="A22" s="428" t="s">
        <v>23</v>
      </c>
      <c r="B22" s="77">
        <v>0</v>
      </c>
      <c r="C22" s="61">
        <v>0</v>
      </c>
      <c r="D22" s="78">
        <v>4</v>
      </c>
      <c r="E22" s="79">
        <v>2</v>
      </c>
      <c r="F22" s="78">
        <v>0</v>
      </c>
      <c r="G22" s="80">
        <f>B22+C22+D22+E22+F22</f>
        <v>6</v>
      </c>
      <c r="H22" s="81">
        <v>6</v>
      </c>
      <c r="I22" s="76">
        <v>0</v>
      </c>
      <c r="J22" s="60">
        <f>SUM(G22:I22)</f>
        <v>12</v>
      </c>
      <c r="K22" s="67"/>
      <c r="L22" s="68"/>
    </row>
    <row r="23" spans="1:12" x14ac:dyDescent="0.25">
      <c r="A23" s="424" t="s">
        <v>24</v>
      </c>
      <c r="B23" s="64">
        <f t="shared" ref="B23:I23" si="4">SUM(B19:B22)</f>
        <v>1</v>
      </c>
      <c r="C23" s="64">
        <f t="shared" si="4"/>
        <v>3</v>
      </c>
      <c r="D23" s="64">
        <f t="shared" si="4"/>
        <v>13</v>
      </c>
      <c r="E23" s="64">
        <f t="shared" si="4"/>
        <v>4</v>
      </c>
      <c r="F23" s="64">
        <f t="shared" si="4"/>
        <v>1</v>
      </c>
      <c r="G23" s="64">
        <f t="shared" si="4"/>
        <v>22</v>
      </c>
      <c r="H23" s="64">
        <f t="shared" si="4"/>
        <v>6</v>
      </c>
      <c r="I23" s="64">
        <f t="shared" si="4"/>
        <v>0</v>
      </c>
      <c r="J23" s="64">
        <f>SUM(G23:I23)</f>
        <v>28</v>
      </c>
      <c r="K23" s="67"/>
      <c r="L23" s="68"/>
    </row>
    <row r="24" spans="1:12" ht="14.4" thickBot="1" x14ac:dyDescent="0.3">
      <c r="A24" s="425"/>
      <c r="B24" s="82">
        <f t="shared" ref="B24:H24" si="5">B23/B30</f>
        <v>3.125E-2</v>
      </c>
      <c r="C24" s="82">
        <f>C23/C30</f>
        <v>0.03</v>
      </c>
      <c r="D24" s="82">
        <f t="shared" si="5"/>
        <v>2.2968197879858657E-2</v>
      </c>
      <c r="E24" s="82">
        <f t="shared" si="5"/>
        <v>1.7021276595744681E-2</v>
      </c>
      <c r="F24" s="82">
        <f t="shared" si="5"/>
        <v>1.282051282051282E-2</v>
      </c>
      <c r="G24" s="82">
        <f t="shared" si="5"/>
        <v>2.1760633036597428E-2</v>
      </c>
      <c r="H24" s="82">
        <f t="shared" si="5"/>
        <v>0.31578947368421051</v>
      </c>
      <c r="I24" s="82">
        <v>1</v>
      </c>
      <c r="J24" s="82">
        <f t="shared" ref="J24" si="6">J23/J30</f>
        <v>2.7184466019417475E-2</v>
      </c>
      <c r="K24" s="68"/>
      <c r="L24" s="68"/>
    </row>
    <row r="25" spans="1:12" x14ac:dyDescent="0.25">
      <c r="A25" s="426" t="s">
        <v>26</v>
      </c>
      <c r="B25" s="71">
        <v>29</v>
      </c>
      <c r="C25" s="55">
        <v>74</v>
      </c>
      <c r="D25" s="55">
        <v>445</v>
      </c>
      <c r="E25" s="55">
        <v>180</v>
      </c>
      <c r="F25" s="55">
        <v>69</v>
      </c>
      <c r="G25" s="65">
        <f>B25+C25+D25+E25+F25</f>
        <v>797</v>
      </c>
      <c r="H25" s="73">
        <v>12</v>
      </c>
      <c r="I25" s="73">
        <v>0</v>
      </c>
      <c r="J25" s="57">
        <f>SUM(G25:I25)</f>
        <v>809</v>
      </c>
      <c r="K25" s="67"/>
      <c r="L25" s="68"/>
    </row>
    <row r="26" spans="1:12" x14ac:dyDescent="0.25">
      <c r="A26" s="427" t="s">
        <v>27</v>
      </c>
      <c r="B26" s="74">
        <v>0</v>
      </c>
      <c r="C26" s="59">
        <v>1</v>
      </c>
      <c r="D26" s="59">
        <v>10</v>
      </c>
      <c r="E26" s="59">
        <v>5</v>
      </c>
      <c r="F26" s="59">
        <v>1</v>
      </c>
      <c r="G26" s="66">
        <f>B26+C26+D26+E26+F26</f>
        <v>17</v>
      </c>
      <c r="H26" s="76">
        <v>0</v>
      </c>
      <c r="I26" s="76">
        <v>0</v>
      </c>
      <c r="J26" s="60">
        <f>SUM(G26:I26)</f>
        <v>17</v>
      </c>
      <c r="K26" s="67"/>
      <c r="L26" s="68"/>
    </row>
    <row r="27" spans="1:12" ht="14.4" thickBot="1" x14ac:dyDescent="0.3">
      <c r="A27" s="428" t="s">
        <v>19</v>
      </c>
      <c r="B27" s="77">
        <v>0</v>
      </c>
      <c r="C27" s="78">
        <v>4</v>
      </c>
      <c r="D27" s="78">
        <v>5</v>
      </c>
      <c r="E27" s="78">
        <v>8</v>
      </c>
      <c r="F27" s="78">
        <v>0</v>
      </c>
      <c r="G27" s="80">
        <f>B27+C27+D27+E27+F27</f>
        <v>17</v>
      </c>
      <c r="H27" s="81">
        <v>0</v>
      </c>
      <c r="I27" s="81">
        <v>0</v>
      </c>
      <c r="J27" s="62">
        <f>SUM(G27:I27)</f>
        <v>17</v>
      </c>
      <c r="K27" s="67"/>
      <c r="L27" s="68"/>
    </row>
    <row r="28" spans="1:12" x14ac:dyDescent="0.25">
      <c r="A28" s="424" t="s">
        <v>71</v>
      </c>
      <c r="B28" s="83">
        <f>SUM(B25:B27)</f>
        <v>29</v>
      </c>
      <c r="C28" s="84">
        <f>SUM(C25:C27)</f>
        <v>79</v>
      </c>
      <c r="D28" s="83">
        <f t="shared" ref="D28:H28" si="7">SUM(D25:D27)</f>
        <v>460</v>
      </c>
      <c r="E28" s="83">
        <f t="shared" si="7"/>
        <v>193</v>
      </c>
      <c r="F28" s="85">
        <f t="shared" si="7"/>
        <v>70</v>
      </c>
      <c r="G28" s="86">
        <f t="shared" si="7"/>
        <v>831</v>
      </c>
      <c r="H28" s="87">
        <f t="shared" si="7"/>
        <v>12</v>
      </c>
      <c r="I28" s="87">
        <v>0</v>
      </c>
      <c r="J28" s="88">
        <f>SUM(J25:J27)</f>
        <v>843</v>
      </c>
      <c r="K28" s="67"/>
      <c r="L28" s="68"/>
    </row>
    <row r="29" spans="1:12" ht="14.4" thickBot="1" x14ac:dyDescent="0.3">
      <c r="A29" s="425"/>
      <c r="B29" s="82">
        <f t="shared" ref="B29:H29" si="8">B28/B30</f>
        <v>0.90625</v>
      </c>
      <c r="C29" s="82">
        <f t="shared" si="8"/>
        <v>0.79</v>
      </c>
      <c r="D29" s="82">
        <f t="shared" si="8"/>
        <v>0.8127208480565371</v>
      </c>
      <c r="E29" s="82">
        <f t="shared" si="8"/>
        <v>0.82127659574468082</v>
      </c>
      <c r="F29" s="82">
        <f t="shared" si="8"/>
        <v>0.89743589743589747</v>
      </c>
      <c r="G29" s="82">
        <f t="shared" si="8"/>
        <v>0.82195845697329373</v>
      </c>
      <c r="H29" s="82">
        <f t="shared" si="8"/>
        <v>0.63157894736842102</v>
      </c>
      <c r="I29" s="82" t="e">
        <f>I28/I30</f>
        <v>#DIV/0!</v>
      </c>
      <c r="J29" s="82">
        <f t="shared" ref="J29" si="9">J28/J30</f>
        <v>0.81844660194174756</v>
      </c>
      <c r="L29" s="68"/>
    </row>
    <row r="30" spans="1:12" ht="14.4" thickBot="1" x14ac:dyDescent="0.3">
      <c r="A30" s="429" t="s">
        <v>2</v>
      </c>
      <c r="B30" s="89">
        <f t="shared" ref="B30:J30" si="10">B17+B23+B28</f>
        <v>32</v>
      </c>
      <c r="C30" s="89">
        <f t="shared" si="10"/>
        <v>100</v>
      </c>
      <c r="D30" s="89">
        <f t="shared" si="10"/>
        <v>566</v>
      </c>
      <c r="E30" s="89">
        <f t="shared" si="10"/>
        <v>235</v>
      </c>
      <c r="F30" s="89">
        <f t="shared" si="10"/>
        <v>78</v>
      </c>
      <c r="G30" s="89">
        <f t="shared" si="10"/>
        <v>1011</v>
      </c>
      <c r="H30" s="89">
        <f t="shared" si="10"/>
        <v>19</v>
      </c>
      <c r="I30" s="89">
        <f t="shared" si="10"/>
        <v>0</v>
      </c>
      <c r="J30" s="90">
        <f t="shared" si="10"/>
        <v>1030</v>
      </c>
      <c r="K30" s="91"/>
      <c r="L30" s="68"/>
    </row>
    <row r="31" spans="1:12" ht="14.4" thickBot="1" x14ac:dyDescent="0.3">
      <c r="A31" s="430"/>
    </row>
    <row r="32" spans="1:12" ht="14.4" thickBot="1" x14ac:dyDescent="0.3">
      <c r="A32" s="431" t="s">
        <v>56</v>
      </c>
      <c r="B32" s="93">
        <v>0.19402985074626866</v>
      </c>
      <c r="C32" s="93">
        <v>0.15853658536585366</v>
      </c>
      <c r="D32" s="93">
        <v>0.16579406631762653</v>
      </c>
      <c r="E32" s="93">
        <v>0.13304721030042918</v>
      </c>
      <c r="F32" s="93">
        <v>7.0422535211267609E-2</v>
      </c>
      <c r="G32" s="93">
        <v>0.1530214424951267</v>
      </c>
      <c r="H32" s="93">
        <v>6.25E-2</v>
      </c>
      <c r="I32" s="93">
        <v>0.5</v>
      </c>
      <c r="J32" s="93">
        <v>0.15229885057471265</v>
      </c>
    </row>
    <row r="33" spans="1:1" ht="14.4" thickBot="1" x14ac:dyDescent="0.3">
      <c r="A33" s="432" t="s">
        <v>172</v>
      </c>
    </row>
    <row r="36" spans="1:1" ht="26.4" x14ac:dyDescent="0.25">
      <c r="A36" s="433" t="s">
        <v>163</v>
      </c>
    </row>
    <row r="37" spans="1:1" ht="26.4" x14ac:dyDescent="0.25">
      <c r="A37" s="433" t="s">
        <v>174</v>
      </c>
    </row>
    <row r="38" spans="1:1" x14ac:dyDescent="0.25">
      <c r="A38" s="433"/>
    </row>
  </sheetData>
  <mergeCells count="4">
    <mergeCell ref="A28:A29"/>
    <mergeCell ref="A23:A24"/>
    <mergeCell ref="A17:A18"/>
    <mergeCell ref="A1:C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pageSetUpPr fitToPage="1"/>
  </sheetPr>
  <dimension ref="A1:L20"/>
  <sheetViews>
    <sheetView workbookViewId="0">
      <selection sqref="A1:XFD1048576"/>
    </sheetView>
  </sheetViews>
  <sheetFormatPr defaultRowHeight="13.8" x14ac:dyDescent="0.25"/>
  <cols>
    <col min="1" max="1" width="19.33203125" style="49" customWidth="1"/>
    <col min="2" max="16384" width="8.88671875" style="49"/>
  </cols>
  <sheetData>
    <row r="1" spans="1:12" x14ac:dyDescent="0.25">
      <c r="A1" s="411" t="s">
        <v>192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</row>
    <row r="2" spans="1:12" ht="14.4" thickBot="1" x14ac:dyDescent="0.3"/>
    <row r="3" spans="1:12" ht="14.4" thickBot="1" x14ac:dyDescent="0.3">
      <c r="A3" s="261"/>
      <c r="B3" s="413" t="s">
        <v>102</v>
      </c>
      <c r="C3" s="410"/>
      <c r="D3" s="409" t="s">
        <v>103</v>
      </c>
      <c r="E3" s="410"/>
      <c r="F3" s="409" t="s">
        <v>104</v>
      </c>
      <c r="G3" s="410"/>
    </row>
    <row r="4" spans="1:12" ht="14.4" thickBot="1" x14ac:dyDescent="0.3">
      <c r="A4" s="262"/>
      <c r="B4" s="263" t="s">
        <v>105</v>
      </c>
      <c r="C4" s="264" t="s">
        <v>106</v>
      </c>
      <c r="D4" s="264" t="s">
        <v>105</v>
      </c>
      <c r="E4" s="264" t="s">
        <v>106</v>
      </c>
      <c r="F4" s="264" t="s">
        <v>105</v>
      </c>
      <c r="G4" s="264" t="s">
        <v>106</v>
      </c>
    </row>
    <row r="5" spans="1:12" ht="30.75" customHeight="1" thickBot="1" x14ac:dyDescent="0.3">
      <c r="A5" s="265" t="s">
        <v>57</v>
      </c>
      <c r="B5" s="266">
        <v>3</v>
      </c>
      <c r="C5" s="267">
        <f>B5/$B$8</f>
        <v>0.75</v>
      </c>
      <c r="D5" s="268">
        <v>8</v>
      </c>
      <c r="E5" s="267">
        <f>D5/$D$8</f>
        <v>0.88888888888888884</v>
      </c>
      <c r="F5" s="268">
        <v>4</v>
      </c>
      <c r="G5" s="267">
        <v>0</v>
      </c>
    </row>
    <row r="6" spans="1:12" ht="14.4" thickBot="1" x14ac:dyDescent="0.3">
      <c r="A6" s="269" t="s">
        <v>110</v>
      </c>
      <c r="B6" s="266">
        <v>1</v>
      </c>
      <c r="C6" s="267">
        <f>B6/$B$8</f>
        <v>0.25</v>
      </c>
      <c r="D6" s="268">
        <v>1</v>
      </c>
      <c r="E6" s="267">
        <f t="shared" ref="E6:E7" si="0">D6/$D$8</f>
        <v>0.1111111111111111</v>
      </c>
      <c r="F6" s="268">
        <v>0</v>
      </c>
      <c r="G6" s="267">
        <v>0</v>
      </c>
    </row>
    <row r="7" spans="1:12" ht="14.4" thickBot="1" x14ac:dyDescent="0.3">
      <c r="A7" s="270" t="s">
        <v>33</v>
      </c>
      <c r="B7" s="266">
        <v>0</v>
      </c>
      <c r="C7" s="267">
        <f>B7/$B$8</f>
        <v>0</v>
      </c>
      <c r="D7" s="268">
        <v>0</v>
      </c>
      <c r="E7" s="267">
        <f t="shared" si="0"/>
        <v>0</v>
      </c>
      <c r="F7" s="268">
        <v>0</v>
      </c>
      <c r="G7" s="267">
        <v>0</v>
      </c>
    </row>
    <row r="8" spans="1:12" ht="14.4" thickBot="1" x14ac:dyDescent="0.3">
      <c r="A8" s="271" t="s">
        <v>2</v>
      </c>
      <c r="B8" s="272">
        <f>SUM(B5:B7)</f>
        <v>4</v>
      </c>
      <c r="C8" s="267">
        <f>B8/$B$8</f>
        <v>1</v>
      </c>
      <c r="D8" s="273">
        <f>SUM(D5:D7)</f>
        <v>9</v>
      </c>
      <c r="E8" s="267">
        <f>D8/$D$8</f>
        <v>1</v>
      </c>
      <c r="F8" s="273">
        <f>SUM(F5:F7)</f>
        <v>4</v>
      </c>
      <c r="G8" s="267">
        <v>0</v>
      </c>
    </row>
    <row r="9" spans="1:12" ht="14.4" thickBot="1" x14ac:dyDescent="0.3">
      <c r="A9" s="274"/>
      <c r="B9" s="266"/>
      <c r="C9" s="267"/>
      <c r="D9" s="268"/>
      <c r="E9" s="267"/>
      <c r="F9" s="268"/>
      <c r="G9" s="267"/>
    </row>
    <row r="10" spans="1:12" ht="14.4" thickBot="1" x14ac:dyDescent="0.3">
      <c r="A10" s="274" t="s">
        <v>41</v>
      </c>
      <c r="B10" s="266">
        <v>1</v>
      </c>
      <c r="C10" s="267">
        <f>B10/$B$12</f>
        <v>0.25</v>
      </c>
      <c r="D10" s="268">
        <v>2</v>
      </c>
      <c r="E10" s="267">
        <f>D10/$D$12</f>
        <v>0.22222222222222221</v>
      </c>
      <c r="F10" s="268">
        <v>1</v>
      </c>
      <c r="G10" s="267">
        <v>0</v>
      </c>
    </row>
    <row r="11" spans="1:12" ht="14.4" thickBot="1" x14ac:dyDescent="0.3">
      <c r="A11" s="275" t="s">
        <v>40</v>
      </c>
      <c r="B11" s="266">
        <v>3</v>
      </c>
      <c r="C11" s="267">
        <f t="shared" ref="C11:C12" si="1">B11/$B$12</f>
        <v>0.75</v>
      </c>
      <c r="D11" s="268">
        <v>7</v>
      </c>
      <c r="E11" s="267">
        <f t="shared" ref="E11:E12" si="2">D11/$D$12</f>
        <v>0.77777777777777779</v>
      </c>
      <c r="F11" s="268">
        <v>3</v>
      </c>
      <c r="G11" s="267">
        <v>0</v>
      </c>
    </row>
    <row r="12" spans="1:12" ht="14.4" thickBot="1" x14ac:dyDescent="0.3">
      <c r="A12" s="276" t="s">
        <v>2</v>
      </c>
      <c r="B12" s="277">
        <f>SUM(B10:B11)</f>
        <v>4</v>
      </c>
      <c r="C12" s="267">
        <f t="shared" si="1"/>
        <v>1</v>
      </c>
      <c r="D12" s="278">
        <f>SUM(D10:D11)</f>
        <v>9</v>
      </c>
      <c r="E12" s="267">
        <f t="shared" si="2"/>
        <v>1</v>
      </c>
      <c r="F12" s="278">
        <f>SUM(F10:F11)</f>
        <v>4</v>
      </c>
      <c r="G12" s="267">
        <v>0</v>
      </c>
    </row>
    <row r="14" spans="1:12" x14ac:dyDescent="0.25">
      <c r="A14" s="279" t="s">
        <v>176</v>
      </c>
    </row>
    <row r="17" spans="1:4" ht="15" customHeight="1" x14ac:dyDescent="0.25">
      <c r="A17" s="412"/>
      <c r="B17" s="412"/>
      <c r="C17" s="412"/>
      <c r="D17" s="412"/>
    </row>
    <row r="18" spans="1:4" x14ac:dyDescent="0.25">
      <c r="A18" s="412"/>
      <c r="B18" s="412"/>
      <c r="C18" s="412"/>
      <c r="D18" s="412"/>
    </row>
    <row r="20" spans="1:4" x14ac:dyDescent="0.25">
      <c r="A20" s="280"/>
      <c r="B20" s="280"/>
      <c r="C20" s="280"/>
      <c r="D20" s="280"/>
    </row>
  </sheetData>
  <mergeCells count="8">
    <mergeCell ref="F3:G3"/>
    <mergeCell ref="A1:L1"/>
    <mergeCell ref="A17:A18"/>
    <mergeCell ref="B17:B18"/>
    <mergeCell ref="C17:C18"/>
    <mergeCell ref="D17:D18"/>
    <mergeCell ref="B3:C3"/>
    <mergeCell ref="D3:E3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N31"/>
  <sheetViews>
    <sheetView workbookViewId="0">
      <selection sqref="A1:XFD1048576"/>
    </sheetView>
  </sheetViews>
  <sheetFormatPr defaultColWidth="9.109375" defaultRowHeight="13.8" x14ac:dyDescent="0.25"/>
  <cols>
    <col min="1" max="1" width="31.109375" style="49" customWidth="1"/>
    <col min="2" max="3" width="9.109375" style="49"/>
    <col min="4" max="4" width="11.5546875" style="49" customWidth="1"/>
    <col min="5" max="5" width="9.5546875" style="49" bestFit="1" customWidth="1"/>
    <col min="6" max="6" width="1.88671875" style="49" customWidth="1"/>
    <col min="7" max="7" width="31.5546875" style="49" bestFit="1" customWidth="1"/>
    <col min="8" max="9" width="9.109375" style="49"/>
    <col min="10" max="10" width="11.109375" style="49" customWidth="1"/>
    <col min="11" max="11" width="9.109375" style="49"/>
    <col min="12" max="12" width="28.5546875" style="49" customWidth="1"/>
    <col min="13" max="13" width="13.5546875" style="49" customWidth="1"/>
    <col min="14" max="16384" width="9.109375" style="49"/>
  </cols>
  <sheetData>
    <row r="1" spans="1:14" x14ac:dyDescent="0.25">
      <c r="A1" s="12" t="s">
        <v>85</v>
      </c>
      <c r="G1" s="12" t="s">
        <v>86</v>
      </c>
      <c r="L1" s="414" t="s">
        <v>143</v>
      </c>
      <c r="M1" s="414"/>
      <c r="N1" s="414"/>
    </row>
    <row r="3" spans="1:14" ht="41.4" x14ac:dyDescent="0.25">
      <c r="A3" s="281" t="s">
        <v>87</v>
      </c>
      <c r="B3" s="282" t="s">
        <v>88</v>
      </c>
      <c r="C3" s="282" t="s">
        <v>89</v>
      </c>
      <c r="D3" s="283" t="s">
        <v>90</v>
      </c>
      <c r="G3" s="281" t="s">
        <v>87</v>
      </c>
      <c r="H3" s="282" t="s">
        <v>91</v>
      </c>
      <c r="I3" s="282" t="s">
        <v>92</v>
      </c>
      <c r="J3" s="283" t="s">
        <v>90</v>
      </c>
      <c r="L3" s="281" t="s">
        <v>87</v>
      </c>
      <c r="M3" s="282" t="s">
        <v>119</v>
      </c>
    </row>
    <row r="4" spans="1:14" x14ac:dyDescent="0.25">
      <c r="A4" s="284" t="s">
        <v>93</v>
      </c>
      <c r="B4" s="285">
        <v>55</v>
      </c>
      <c r="C4" s="285">
        <v>378</v>
      </c>
      <c r="D4" s="286">
        <f>(100/433)*B4</f>
        <v>12.702078521939953</v>
      </c>
      <c r="G4" s="284" t="s">
        <v>93</v>
      </c>
      <c r="H4" s="285">
        <v>51</v>
      </c>
      <c r="I4" s="285">
        <v>384</v>
      </c>
      <c r="J4" s="286">
        <f>(100/433)*H4</f>
        <v>11.778290993071593</v>
      </c>
      <c r="L4" s="284" t="s">
        <v>93</v>
      </c>
      <c r="M4" s="285">
        <v>9</v>
      </c>
    </row>
    <row r="5" spans="1:14" x14ac:dyDescent="0.25">
      <c r="A5" s="284" t="s">
        <v>94</v>
      </c>
      <c r="B5" s="285">
        <v>47</v>
      </c>
      <c r="C5" s="285">
        <v>368</v>
      </c>
      <c r="D5" s="286">
        <f>(100/415)*B5</f>
        <v>11.325301204819278</v>
      </c>
      <c r="G5" s="284" t="s">
        <v>94</v>
      </c>
      <c r="H5" s="285">
        <v>50</v>
      </c>
      <c r="I5" s="285">
        <v>365</v>
      </c>
      <c r="J5" s="286">
        <f>(100/415)*H5</f>
        <v>12.048192771084338</v>
      </c>
      <c r="L5" s="284" t="s">
        <v>94</v>
      </c>
      <c r="M5" s="285">
        <v>8</v>
      </c>
    </row>
    <row r="6" spans="1:14" x14ac:dyDescent="0.25">
      <c r="A6" s="284" t="s">
        <v>95</v>
      </c>
      <c r="B6" s="285">
        <v>43</v>
      </c>
      <c r="C6" s="285">
        <v>335</v>
      </c>
      <c r="D6" s="286">
        <f>(100/378)*B6</f>
        <v>11.375661375661375</v>
      </c>
      <c r="G6" s="284" t="s">
        <v>95</v>
      </c>
      <c r="H6" s="285">
        <v>38</v>
      </c>
      <c r="I6" s="285">
        <v>340</v>
      </c>
      <c r="J6" s="286">
        <f>(100/378)*H6</f>
        <v>10.052910052910052</v>
      </c>
      <c r="L6" s="284" t="s">
        <v>95</v>
      </c>
      <c r="M6" s="285">
        <v>4</v>
      </c>
    </row>
    <row r="7" spans="1:14" x14ac:dyDescent="0.25">
      <c r="A7" s="287" t="s">
        <v>96</v>
      </c>
      <c r="B7" s="285">
        <v>46</v>
      </c>
      <c r="C7" s="285">
        <v>320</v>
      </c>
      <c r="D7" s="286">
        <f>(100/366)*B7</f>
        <v>12.568306010928962</v>
      </c>
      <c r="G7" s="287" t="s">
        <v>96</v>
      </c>
      <c r="H7" s="285">
        <v>40</v>
      </c>
      <c r="I7" s="285">
        <v>326</v>
      </c>
      <c r="J7" s="286">
        <f>(100/366)*H7</f>
        <v>10.928961748633881</v>
      </c>
      <c r="L7" s="287" t="s">
        <v>96</v>
      </c>
      <c r="M7" s="285">
        <v>4</v>
      </c>
    </row>
    <row r="8" spans="1:14" x14ac:dyDescent="0.25">
      <c r="A8" s="287" t="s">
        <v>97</v>
      </c>
      <c r="B8" s="285">
        <v>31</v>
      </c>
      <c r="C8" s="285">
        <f>'[1]No ex-police staff'!C34+'[1]No ex-police staff'!C33</f>
        <v>349</v>
      </c>
      <c r="D8" s="286">
        <f>(100/366)*B8</f>
        <v>8.4699453551912569</v>
      </c>
      <c r="E8" s="288"/>
      <c r="G8" s="287" t="s">
        <v>97</v>
      </c>
      <c r="H8" s="285">
        <v>25</v>
      </c>
      <c r="I8" s="285">
        <f>'[1]No ex-police staff'!C34+'[1]No ex-police staff'!C32</f>
        <v>355</v>
      </c>
      <c r="J8" s="286">
        <f>(100/366)*H8</f>
        <v>6.8306010928961758</v>
      </c>
      <c r="L8" s="287" t="s">
        <v>97</v>
      </c>
      <c r="M8" s="285">
        <v>3</v>
      </c>
    </row>
    <row r="9" spans="1:14" x14ac:dyDescent="0.25">
      <c r="A9" s="287" t="s">
        <v>98</v>
      </c>
      <c r="B9" s="285">
        <v>80</v>
      </c>
      <c r="C9" s="285">
        <v>480</v>
      </c>
      <c r="D9" s="286">
        <f>(100/560)*B9</f>
        <v>14.285714285714286</v>
      </c>
      <c r="G9" s="287" t="s">
        <v>98</v>
      </c>
      <c r="H9" s="285">
        <v>71</v>
      </c>
      <c r="I9" s="285">
        <v>489</v>
      </c>
      <c r="J9" s="286">
        <f>(100/560)*H9</f>
        <v>12.678571428571429</v>
      </c>
      <c r="L9" s="287" t="s">
        <v>98</v>
      </c>
      <c r="M9" s="285">
        <v>10</v>
      </c>
    </row>
    <row r="10" spans="1:14" x14ac:dyDescent="0.25">
      <c r="A10" s="287" t="s">
        <v>99</v>
      </c>
      <c r="B10" s="285">
        <v>98</v>
      </c>
      <c r="C10" s="285">
        <v>568</v>
      </c>
      <c r="D10" s="286">
        <f>(100/666)*B10</f>
        <v>14.714714714714715</v>
      </c>
      <c r="G10" s="287" t="s">
        <v>99</v>
      </c>
      <c r="H10" s="285">
        <v>90</v>
      </c>
      <c r="I10" s="285">
        <v>576</v>
      </c>
      <c r="J10" s="286">
        <f>(100/666)*H10</f>
        <v>13.513513513513514</v>
      </c>
      <c r="L10" s="287" t="s">
        <v>99</v>
      </c>
      <c r="M10" s="285">
        <v>13</v>
      </c>
    </row>
    <row r="11" spans="1:14" x14ac:dyDescent="0.25">
      <c r="A11" s="287" t="s">
        <v>100</v>
      </c>
      <c r="B11" s="285">
        <v>107</v>
      </c>
      <c r="C11" s="285">
        <v>697</v>
      </c>
      <c r="D11" s="286">
        <f>(100/804)*B11</f>
        <v>13.308457711442786</v>
      </c>
      <c r="G11" s="287" t="s">
        <v>100</v>
      </c>
      <c r="H11" s="285">
        <v>102</v>
      </c>
      <c r="I11" s="285">
        <v>702</v>
      </c>
      <c r="J11" s="286">
        <f>(100/804)*H11</f>
        <v>12.686567164179104</v>
      </c>
      <c r="L11" s="287" t="s">
        <v>100</v>
      </c>
      <c r="M11" s="285">
        <v>15</v>
      </c>
    </row>
    <row r="12" spans="1:14" x14ac:dyDescent="0.25">
      <c r="A12" s="287" t="s">
        <v>101</v>
      </c>
      <c r="B12" s="285">
        <v>115</v>
      </c>
      <c r="C12" s="285">
        <v>740</v>
      </c>
      <c r="D12" s="286">
        <f>(100/855)*B12</f>
        <v>13.450292397660817</v>
      </c>
      <c r="G12" s="287" t="s">
        <v>101</v>
      </c>
      <c r="H12" s="285">
        <v>105</v>
      </c>
      <c r="I12" s="285">
        <v>750</v>
      </c>
      <c r="J12" s="286">
        <f>(100/855)*H12</f>
        <v>12.280701754385964</v>
      </c>
      <c r="L12" s="287" t="s">
        <v>101</v>
      </c>
      <c r="M12" s="285">
        <v>18</v>
      </c>
    </row>
    <row r="13" spans="1:14" x14ac:dyDescent="0.25">
      <c r="A13" s="284" t="s">
        <v>108</v>
      </c>
      <c r="B13" s="285">
        <v>102</v>
      </c>
      <c r="C13" s="285">
        <v>782</v>
      </c>
      <c r="D13" s="286">
        <f>(100/855)*B13</f>
        <v>11.929824561403509</v>
      </c>
      <c r="G13" s="284" t="s">
        <v>108</v>
      </c>
      <c r="H13" s="285">
        <v>88</v>
      </c>
      <c r="I13" s="285">
        <v>796</v>
      </c>
      <c r="J13" s="286">
        <f>(100/855)*H13</f>
        <v>10.292397660818713</v>
      </c>
      <c r="L13" s="284" t="s">
        <v>108</v>
      </c>
      <c r="M13" s="285">
        <v>18</v>
      </c>
    </row>
    <row r="14" spans="1:14" x14ac:dyDescent="0.25">
      <c r="A14" s="284" t="s">
        <v>116</v>
      </c>
      <c r="B14" s="285">
        <v>96</v>
      </c>
      <c r="C14" s="285">
        <v>781</v>
      </c>
      <c r="D14" s="286">
        <f>(100/877)*B14</f>
        <v>10.946408209806158</v>
      </c>
      <c r="G14" s="284" t="s">
        <v>116</v>
      </c>
      <c r="H14" s="285">
        <v>86</v>
      </c>
      <c r="I14" s="285">
        <v>791</v>
      </c>
      <c r="J14" s="286">
        <f>(100/877)*H14</f>
        <v>9.8061573546180156</v>
      </c>
      <c r="L14" s="284" t="s">
        <v>116</v>
      </c>
      <c r="M14" s="285">
        <v>18</v>
      </c>
    </row>
    <row r="15" spans="1:14" x14ac:dyDescent="0.25">
      <c r="A15" s="287" t="s">
        <v>118</v>
      </c>
      <c r="B15" s="289">
        <v>96</v>
      </c>
      <c r="C15" s="289">
        <v>809</v>
      </c>
      <c r="D15" s="290">
        <f>(100/925)*B15</f>
        <v>10.378378378378379</v>
      </c>
      <c r="E15" s="134"/>
      <c r="F15" s="134"/>
      <c r="G15" s="287" t="s">
        <v>118</v>
      </c>
      <c r="H15" s="289">
        <v>90</v>
      </c>
      <c r="I15" s="289">
        <v>815</v>
      </c>
      <c r="J15" s="290">
        <f>(100/925)*H15</f>
        <v>9.7297297297297298</v>
      </c>
      <c r="L15" s="287" t="s">
        <v>118</v>
      </c>
      <c r="M15" s="289">
        <v>20</v>
      </c>
    </row>
    <row r="16" spans="1:14" x14ac:dyDescent="0.25">
      <c r="A16" s="287" t="s">
        <v>123</v>
      </c>
      <c r="B16" s="291">
        <v>92</v>
      </c>
      <c r="C16" s="289">
        <f>929-B16-M16</f>
        <v>816</v>
      </c>
      <c r="D16" s="290">
        <f>(100/929)*B16</f>
        <v>9.9031216361679224</v>
      </c>
      <c r="E16" s="134"/>
      <c r="F16" s="134"/>
      <c r="G16" s="287" t="s">
        <v>123</v>
      </c>
      <c r="H16" s="291">
        <v>88</v>
      </c>
      <c r="I16" s="289">
        <f>929-H16-M16</f>
        <v>820</v>
      </c>
      <c r="J16" s="290">
        <f>(100/929)*H16</f>
        <v>9.4725511302475773</v>
      </c>
      <c r="L16" s="287" t="s">
        <v>123</v>
      </c>
      <c r="M16" s="291">
        <v>21</v>
      </c>
    </row>
    <row r="17" spans="1:13" x14ac:dyDescent="0.25">
      <c r="A17" s="287" t="s">
        <v>126</v>
      </c>
      <c r="B17" s="291">
        <v>98</v>
      </c>
      <c r="C17" s="289">
        <f>953-B17-M17</f>
        <v>834</v>
      </c>
      <c r="D17" s="290">
        <f>(100/953)*B17</f>
        <v>10.283315844700944</v>
      </c>
      <c r="E17" s="134"/>
      <c r="F17" s="134"/>
      <c r="G17" s="287" t="s">
        <v>126</v>
      </c>
      <c r="H17" s="291">
        <v>91</v>
      </c>
      <c r="I17" s="289">
        <f>953-H17-M17</f>
        <v>841</v>
      </c>
      <c r="J17" s="290">
        <f>(100/953)*H17</f>
        <v>9.5487932843651624</v>
      </c>
      <c r="L17" s="287" t="s">
        <v>126</v>
      </c>
      <c r="M17" s="291">
        <v>21</v>
      </c>
    </row>
    <row r="18" spans="1:13" x14ac:dyDescent="0.25">
      <c r="A18" s="287" t="s">
        <v>129</v>
      </c>
      <c r="B18" s="291">
        <v>115</v>
      </c>
      <c r="C18" s="289">
        <f>953-B18-M18</f>
        <v>819</v>
      </c>
      <c r="D18" s="290">
        <f>(100/953)*B18</f>
        <v>12.067156348373556</v>
      </c>
      <c r="E18" s="134"/>
      <c r="F18" s="134"/>
      <c r="G18" s="287" t="s">
        <v>129</v>
      </c>
      <c r="H18" s="291">
        <v>92</v>
      </c>
      <c r="I18" s="289">
        <f>953-H18-M18</f>
        <v>842</v>
      </c>
      <c r="J18" s="290">
        <f>(100/953)*H18</f>
        <v>9.6537250786988462</v>
      </c>
      <c r="L18" s="287" t="s">
        <v>129</v>
      </c>
      <c r="M18" s="291">
        <v>19</v>
      </c>
    </row>
    <row r="19" spans="1:13" x14ac:dyDescent="0.25">
      <c r="A19" s="287" t="s">
        <v>140</v>
      </c>
      <c r="B19" s="291">
        <v>118</v>
      </c>
      <c r="C19" s="289">
        <v>849</v>
      </c>
      <c r="D19" s="292">
        <f>(100/983)*B19</f>
        <v>12.004069175991862</v>
      </c>
      <c r="E19" s="134"/>
      <c r="F19" s="134"/>
      <c r="G19" s="287" t="s">
        <v>140</v>
      </c>
      <c r="H19" s="291">
        <v>92</v>
      </c>
      <c r="I19" s="289">
        <v>875</v>
      </c>
      <c r="J19" s="292">
        <f>(100/983)*H19</f>
        <v>9.3591047812817916</v>
      </c>
      <c r="L19" s="287" t="s">
        <v>140</v>
      </c>
      <c r="M19" s="291">
        <v>16</v>
      </c>
    </row>
    <row r="20" spans="1:13" x14ac:dyDescent="0.25">
      <c r="A20" s="287" t="s">
        <v>142</v>
      </c>
      <c r="B20" s="291">
        <v>125</v>
      </c>
      <c r="C20" s="289">
        <v>887</v>
      </c>
      <c r="D20" s="290">
        <f>(100/1032)*B20</f>
        <v>12.112403100775195</v>
      </c>
      <c r="E20" s="134"/>
      <c r="F20" s="134"/>
      <c r="G20" s="287" t="s">
        <v>142</v>
      </c>
      <c r="H20" s="291">
        <v>94</v>
      </c>
      <c r="I20" s="289">
        <v>918</v>
      </c>
      <c r="J20" s="290">
        <f>(100/1032)*H20</f>
        <v>9.1085271317829459</v>
      </c>
      <c r="L20" s="287" t="s">
        <v>142</v>
      </c>
      <c r="M20" s="291">
        <v>19</v>
      </c>
    </row>
    <row r="21" spans="1:13" x14ac:dyDescent="0.25">
      <c r="A21" s="287" t="s">
        <v>154</v>
      </c>
      <c r="B21" s="291">
        <v>130</v>
      </c>
      <c r="C21" s="289">
        <v>881</v>
      </c>
      <c r="D21" s="290">
        <f>(100/1028)*B21</f>
        <v>12.645914396887159</v>
      </c>
      <c r="E21" s="134"/>
      <c r="F21" s="134"/>
      <c r="G21" s="287" t="s">
        <v>154</v>
      </c>
      <c r="H21" s="291">
        <v>94</v>
      </c>
      <c r="I21" s="289">
        <v>916</v>
      </c>
      <c r="J21" s="290">
        <f>(100/1028)*H21</f>
        <v>9.1439688715953302</v>
      </c>
      <c r="L21" s="287" t="s">
        <v>154</v>
      </c>
      <c r="M21" s="291">
        <v>19</v>
      </c>
    </row>
    <row r="22" spans="1:13" x14ac:dyDescent="0.25">
      <c r="A22" s="287" t="s">
        <v>161</v>
      </c>
      <c r="B22" s="291">
        <v>131</v>
      </c>
      <c r="C22" s="289">
        <v>890</v>
      </c>
      <c r="D22" s="290">
        <f>(100/1044)*B22</f>
        <v>12.547892720306514</v>
      </c>
      <c r="E22" s="134"/>
      <c r="F22" s="134"/>
      <c r="G22" s="287" t="s">
        <v>161</v>
      </c>
      <c r="H22" s="291">
        <v>96</v>
      </c>
      <c r="I22" s="289">
        <v>925</v>
      </c>
      <c r="J22" s="290">
        <f>(100/1044)*H22</f>
        <v>9.1954022988505741</v>
      </c>
      <c r="L22" s="287" t="s">
        <v>161</v>
      </c>
      <c r="M22" s="291">
        <v>23</v>
      </c>
    </row>
    <row r="23" spans="1:13" x14ac:dyDescent="0.25">
      <c r="A23" s="287" t="s">
        <v>177</v>
      </c>
      <c r="B23" s="291">
        <v>120</v>
      </c>
      <c r="C23" s="289">
        <v>866</v>
      </c>
      <c r="D23" s="290">
        <f>(100/1011)*B23</f>
        <v>11.869436201780417</v>
      </c>
      <c r="E23" s="134"/>
      <c r="F23" s="134"/>
      <c r="G23" s="287" t="s">
        <v>177</v>
      </c>
      <c r="H23" s="291">
        <v>94</v>
      </c>
      <c r="I23" s="289">
        <v>892</v>
      </c>
      <c r="J23" s="290">
        <f>(100/1011)*H23</f>
        <v>9.2977250247279919</v>
      </c>
      <c r="L23" s="287" t="s">
        <v>177</v>
      </c>
      <c r="M23" s="291">
        <v>23</v>
      </c>
    </row>
    <row r="24" spans="1:13" x14ac:dyDescent="0.25">
      <c r="A24" s="287" t="s">
        <v>179</v>
      </c>
      <c r="B24" s="291">
        <v>119</v>
      </c>
      <c r="C24" s="289">
        <v>859</v>
      </c>
      <c r="D24" s="290">
        <f>(100/1001)*B24</f>
        <v>11.888111888111888</v>
      </c>
      <c r="E24" s="134"/>
      <c r="F24" s="134"/>
      <c r="G24" s="287" t="s">
        <v>179</v>
      </c>
      <c r="H24" s="291">
        <v>94</v>
      </c>
      <c r="I24" s="289">
        <v>884</v>
      </c>
      <c r="J24" s="290">
        <f>(100/1001)*H24</f>
        <v>9.3906093906093915</v>
      </c>
      <c r="L24" s="287" t="s">
        <v>179</v>
      </c>
      <c r="M24" s="291">
        <v>23</v>
      </c>
    </row>
    <row r="25" spans="1:13" x14ac:dyDescent="0.25">
      <c r="A25" s="287" t="s">
        <v>181</v>
      </c>
      <c r="B25" s="291">
        <v>120</v>
      </c>
      <c r="C25" s="289">
        <v>874</v>
      </c>
      <c r="D25" s="290">
        <f>(100/1018)*B25</f>
        <v>11.787819253438114</v>
      </c>
      <c r="E25" s="134"/>
      <c r="F25" s="134"/>
      <c r="G25" s="287" t="s">
        <v>181</v>
      </c>
      <c r="H25" s="291">
        <v>97</v>
      </c>
      <c r="I25" s="289">
        <v>897</v>
      </c>
      <c r="J25" s="290">
        <f>(100/1018)*H25</f>
        <v>9.5284872298624741</v>
      </c>
      <c r="L25" s="287" t="s">
        <v>181</v>
      </c>
      <c r="M25" s="291">
        <v>24</v>
      </c>
    </row>
    <row r="26" spans="1:13" x14ac:dyDescent="0.25">
      <c r="A26" s="287" t="s">
        <v>193</v>
      </c>
      <c r="B26" s="291">
        <v>124</v>
      </c>
      <c r="C26" s="289">
        <v>883</v>
      </c>
      <c r="D26" s="290">
        <f>(100/1030)*B26</f>
        <v>12.038834951456311</v>
      </c>
      <c r="E26" s="134"/>
      <c r="F26" s="134"/>
      <c r="G26" s="287" t="s">
        <v>193</v>
      </c>
      <c r="H26" s="291">
        <v>98</v>
      </c>
      <c r="I26" s="289">
        <v>909</v>
      </c>
      <c r="J26" s="290">
        <f>(100/1030)*H26</f>
        <v>9.5145631067961158</v>
      </c>
      <c r="L26" s="287" t="s">
        <v>193</v>
      </c>
      <c r="M26" s="291">
        <v>23</v>
      </c>
    </row>
    <row r="29" spans="1:13" x14ac:dyDescent="0.25">
      <c r="A29" s="293" t="s">
        <v>124</v>
      </c>
      <c r="B29" s="294">
        <v>1030</v>
      </c>
    </row>
    <row r="30" spans="1:13" x14ac:dyDescent="0.25">
      <c r="A30" s="295"/>
    </row>
    <row r="31" spans="1:13" x14ac:dyDescent="0.25">
      <c r="A31" s="415" t="s">
        <v>162</v>
      </c>
      <c r="B31" s="415"/>
      <c r="C31" s="415"/>
      <c r="D31" s="415"/>
      <c r="E31" s="415"/>
      <c r="F31" s="415"/>
      <c r="G31" s="415"/>
      <c r="H31" s="415"/>
    </row>
  </sheetData>
  <mergeCells count="2">
    <mergeCell ref="L1:N1"/>
    <mergeCell ref="A31:H31"/>
  </mergeCells>
  <pageMargins left="0.25" right="0.2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I25"/>
  <sheetViews>
    <sheetView workbookViewId="0">
      <selection sqref="A1:XFD1048576"/>
    </sheetView>
  </sheetViews>
  <sheetFormatPr defaultColWidth="9.109375" defaultRowHeight="13.8" x14ac:dyDescent="0.25"/>
  <cols>
    <col min="1" max="1" width="49.33203125" style="49" customWidth="1"/>
    <col min="2" max="2" width="10" style="49" bestFit="1" customWidth="1"/>
    <col min="3" max="3" width="18.6640625" style="49" customWidth="1"/>
    <col min="4" max="4" width="15.33203125" style="49" customWidth="1"/>
    <col min="5" max="5" width="15.6640625" style="49" bestFit="1" customWidth="1"/>
    <col min="6" max="6" width="15.6640625" style="49" customWidth="1"/>
    <col min="7" max="7" width="13.88671875" style="49" customWidth="1"/>
    <col min="8" max="8" width="16.33203125" style="49" customWidth="1"/>
    <col min="9" max="9" width="67.6640625" style="49" customWidth="1"/>
    <col min="10" max="16384" width="9.109375" style="49"/>
  </cols>
  <sheetData>
    <row r="1" spans="1:9" x14ac:dyDescent="0.25">
      <c r="A1" s="365" t="s">
        <v>194</v>
      </c>
      <c r="B1" s="365"/>
      <c r="C1" s="365"/>
    </row>
    <row r="2" spans="1:9" ht="14.4" thickBot="1" x14ac:dyDescent="0.3"/>
    <row r="3" spans="1:9" ht="14.4" thickBot="1" x14ac:dyDescent="0.3">
      <c r="A3" s="296" t="s">
        <v>72</v>
      </c>
      <c r="B3" s="297" t="s">
        <v>73</v>
      </c>
      <c r="C3" s="298" t="s">
        <v>147</v>
      </c>
      <c r="D3" s="299" t="s">
        <v>74</v>
      </c>
      <c r="E3" s="300" t="s">
        <v>146</v>
      </c>
      <c r="F3" s="301" t="s">
        <v>74</v>
      </c>
      <c r="G3" s="300" t="s">
        <v>152</v>
      </c>
      <c r="H3" s="301" t="s">
        <v>74</v>
      </c>
    </row>
    <row r="4" spans="1:9" x14ac:dyDescent="0.25">
      <c r="A4" s="302" t="s">
        <v>144</v>
      </c>
      <c r="B4" s="303">
        <v>313</v>
      </c>
      <c r="C4" s="289">
        <v>57</v>
      </c>
      <c r="D4" s="304">
        <f>C4/B4</f>
        <v>0.18210862619808307</v>
      </c>
      <c r="E4" s="289">
        <v>34</v>
      </c>
      <c r="F4" s="304">
        <f t="shared" ref="F4:F8" si="0">E4/B4</f>
        <v>0.10862619808306709</v>
      </c>
      <c r="G4" s="289">
        <v>12</v>
      </c>
      <c r="H4" s="304">
        <f t="shared" ref="H4:H8" si="1">G4/B4</f>
        <v>3.8338658146964855E-2</v>
      </c>
    </row>
    <row r="5" spans="1:9" x14ac:dyDescent="0.25">
      <c r="A5" s="305" t="s">
        <v>75</v>
      </c>
      <c r="B5" s="306">
        <v>61</v>
      </c>
      <c r="C5" s="285">
        <v>17</v>
      </c>
      <c r="D5" s="304">
        <f t="shared" ref="D5:D8" si="2">C5/B5</f>
        <v>0.27868852459016391</v>
      </c>
      <c r="E5" s="285">
        <v>2</v>
      </c>
      <c r="F5" s="304">
        <f t="shared" si="0"/>
        <v>3.2786885245901641E-2</v>
      </c>
      <c r="G5" s="285">
        <v>2</v>
      </c>
      <c r="H5" s="304">
        <f t="shared" si="1"/>
        <v>3.2786885245901641E-2</v>
      </c>
    </row>
    <row r="6" spans="1:9" x14ac:dyDescent="0.25">
      <c r="A6" s="305" t="s">
        <v>145</v>
      </c>
      <c r="B6" s="306">
        <v>24</v>
      </c>
      <c r="C6" s="285">
        <v>8</v>
      </c>
      <c r="D6" s="304">
        <f t="shared" si="2"/>
        <v>0.33333333333333331</v>
      </c>
      <c r="E6" s="285">
        <v>1</v>
      </c>
      <c r="F6" s="304">
        <f t="shared" si="0"/>
        <v>4.1666666666666664E-2</v>
      </c>
      <c r="G6" s="285">
        <v>1</v>
      </c>
      <c r="H6" s="304">
        <f t="shared" si="1"/>
        <v>4.1666666666666664E-2</v>
      </c>
      <c r="I6" s="416" t="s">
        <v>122</v>
      </c>
    </row>
    <row r="7" spans="1:9" x14ac:dyDescent="0.25">
      <c r="A7" s="305" t="s">
        <v>117</v>
      </c>
      <c r="B7" s="306">
        <v>124</v>
      </c>
      <c r="C7" s="289">
        <v>7</v>
      </c>
      <c r="D7" s="304">
        <f t="shared" si="2"/>
        <v>5.6451612903225805E-2</v>
      </c>
      <c r="E7" s="289">
        <v>7</v>
      </c>
      <c r="F7" s="304">
        <f t="shared" si="0"/>
        <v>5.6451612903225805E-2</v>
      </c>
      <c r="G7" s="289">
        <v>1</v>
      </c>
      <c r="H7" s="304">
        <f t="shared" si="1"/>
        <v>8.0645161290322578E-3</v>
      </c>
      <c r="I7" s="416"/>
    </row>
    <row r="8" spans="1:9" ht="14.4" thickBot="1" x14ac:dyDescent="0.3">
      <c r="A8" s="307" t="s">
        <v>17</v>
      </c>
      <c r="B8" s="308">
        <v>508</v>
      </c>
      <c r="C8" s="165">
        <v>35</v>
      </c>
      <c r="D8" s="309">
        <f t="shared" si="2"/>
        <v>6.8897637795275593E-2</v>
      </c>
      <c r="E8" s="165">
        <v>54</v>
      </c>
      <c r="F8" s="309">
        <f t="shared" si="0"/>
        <v>0.1062992125984252</v>
      </c>
      <c r="G8" s="165">
        <v>7</v>
      </c>
      <c r="H8" s="309">
        <f t="shared" si="1"/>
        <v>1.3779527559055118E-2</v>
      </c>
    </row>
    <row r="9" spans="1:9" ht="14.4" thickBot="1" x14ac:dyDescent="0.3">
      <c r="A9" s="310" t="s">
        <v>73</v>
      </c>
      <c r="B9" s="124">
        <f>SUM(B4:B8)</f>
        <v>1030</v>
      </c>
      <c r="C9" s="169">
        <f t="shared" ref="C9:E9" si="3">SUM(C4:C8)</f>
        <v>124</v>
      </c>
      <c r="D9" s="311">
        <f>C9/B9</f>
        <v>0.12038834951456311</v>
      </c>
      <c r="E9" s="169">
        <f t="shared" si="3"/>
        <v>98</v>
      </c>
      <c r="F9" s="311">
        <f>E9/B9</f>
        <v>9.5145631067961159E-2</v>
      </c>
      <c r="G9" s="169">
        <f>SUM(G4:G8)</f>
        <v>23</v>
      </c>
      <c r="H9" s="312">
        <f>G9/B9</f>
        <v>2.2330097087378639E-2</v>
      </c>
    </row>
    <row r="10" spans="1:9" x14ac:dyDescent="0.25">
      <c r="D10" s="313"/>
    </row>
    <row r="11" spans="1:9" x14ac:dyDescent="0.25">
      <c r="A11" s="417" t="s">
        <v>168</v>
      </c>
      <c r="B11" s="417"/>
      <c r="C11" s="417"/>
      <c r="D11" s="417"/>
      <c r="E11" s="417"/>
      <c r="F11" s="417"/>
    </row>
    <row r="12" spans="1:9" x14ac:dyDescent="0.25">
      <c r="A12" s="314"/>
      <c r="B12" s="134"/>
      <c r="C12" s="134"/>
      <c r="D12" s="134"/>
      <c r="F12" s="134"/>
    </row>
    <row r="13" spans="1:9" x14ac:dyDescent="0.25">
      <c r="A13" s="315" t="s">
        <v>76</v>
      </c>
      <c r="F13" s="134"/>
    </row>
    <row r="14" spans="1:9" x14ac:dyDescent="0.25">
      <c r="A14" s="95" t="s">
        <v>163</v>
      </c>
      <c r="F14" s="134"/>
    </row>
    <row r="15" spans="1:9" x14ac:dyDescent="0.25">
      <c r="A15" s="314" t="s">
        <v>125</v>
      </c>
      <c r="F15" s="134"/>
    </row>
    <row r="20" spans="1:6" x14ac:dyDescent="0.25">
      <c r="A20" s="316"/>
      <c r="B20" s="317"/>
      <c r="C20" s="317"/>
      <c r="D20" s="317"/>
      <c r="E20" s="317"/>
      <c r="F20" s="317"/>
    </row>
    <row r="21" spans="1:6" x14ac:dyDescent="0.25">
      <c r="A21" s="316"/>
      <c r="B21" s="317"/>
      <c r="C21" s="317"/>
      <c r="D21" s="317"/>
      <c r="E21" s="317"/>
      <c r="F21" s="317"/>
    </row>
    <row r="22" spans="1:6" x14ac:dyDescent="0.25">
      <c r="A22" s="316"/>
      <c r="B22" s="317"/>
      <c r="C22" s="317"/>
      <c r="D22" s="317"/>
      <c r="E22" s="317"/>
      <c r="F22" s="317"/>
    </row>
    <row r="23" spans="1:6" x14ac:dyDescent="0.25">
      <c r="A23" s="316"/>
      <c r="B23" s="317"/>
      <c r="C23" s="317"/>
      <c r="D23" s="317"/>
      <c r="E23" s="317"/>
      <c r="F23" s="317"/>
    </row>
    <row r="24" spans="1:6" x14ac:dyDescent="0.25">
      <c r="A24" s="316"/>
      <c r="B24" s="317"/>
      <c r="C24" s="317"/>
      <c r="D24" s="317"/>
      <c r="E24" s="317"/>
      <c r="F24" s="317"/>
    </row>
    <row r="25" spans="1:6" x14ac:dyDescent="0.25">
      <c r="A25" s="316"/>
      <c r="B25" s="317"/>
      <c r="C25" s="317"/>
      <c r="D25" s="317"/>
      <c r="E25" s="317"/>
      <c r="F25" s="317"/>
    </row>
  </sheetData>
  <mergeCells count="3">
    <mergeCell ref="A1:C1"/>
    <mergeCell ref="I6:I7"/>
    <mergeCell ref="A11:F1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H21"/>
  <sheetViews>
    <sheetView zoomScaleNormal="100" workbookViewId="0">
      <selection sqref="A1:XFD1048576"/>
    </sheetView>
  </sheetViews>
  <sheetFormatPr defaultColWidth="9.109375" defaultRowHeight="13.8" x14ac:dyDescent="0.25"/>
  <cols>
    <col min="1" max="1" width="49.33203125" style="49" customWidth="1"/>
    <col min="2" max="2" width="10.5546875" style="49" bestFit="1" customWidth="1"/>
    <col min="3" max="3" width="13.33203125" style="49" customWidth="1"/>
    <col min="4" max="4" width="12" style="49" customWidth="1"/>
    <col min="5" max="5" width="13.6640625" style="49" customWidth="1"/>
    <col min="6" max="8" width="11.88671875" style="49" customWidth="1"/>
    <col min="9" max="9" width="9.109375" style="49"/>
    <col min="10" max="10" width="31.6640625" style="49" customWidth="1"/>
    <col min="11" max="11" width="9.88671875" style="49" customWidth="1"/>
    <col min="12" max="16384" width="9.109375" style="49"/>
  </cols>
  <sheetData>
    <row r="1" spans="1:8" x14ac:dyDescent="0.25">
      <c r="A1" s="365" t="s">
        <v>195</v>
      </c>
      <c r="B1" s="365"/>
      <c r="C1" s="365"/>
      <c r="D1" s="365"/>
    </row>
    <row r="3" spans="1:8" ht="41.4" x14ac:dyDescent="0.25">
      <c r="A3" s="318"/>
      <c r="B3" s="281" t="s">
        <v>77</v>
      </c>
      <c r="C3" s="283" t="s">
        <v>150</v>
      </c>
      <c r="D3" s="283" t="s">
        <v>78</v>
      </c>
      <c r="E3" s="283" t="s">
        <v>151</v>
      </c>
      <c r="F3" s="283" t="s">
        <v>79</v>
      </c>
      <c r="G3" s="283" t="s">
        <v>152</v>
      </c>
      <c r="H3" s="283" t="s">
        <v>149</v>
      </c>
    </row>
    <row r="4" spans="1:8" x14ac:dyDescent="0.25">
      <c r="A4" s="319" t="s">
        <v>80</v>
      </c>
      <c r="B4" s="320"/>
      <c r="C4" s="320"/>
      <c r="D4" s="320"/>
      <c r="E4" s="320"/>
      <c r="F4" s="320"/>
      <c r="G4" s="320"/>
      <c r="H4" s="320"/>
    </row>
    <row r="5" spans="1:8" x14ac:dyDescent="0.25">
      <c r="A5" s="287" t="s">
        <v>144</v>
      </c>
      <c r="B5" s="289">
        <v>301</v>
      </c>
      <c r="C5" s="289">
        <v>50</v>
      </c>
      <c r="D5" s="321">
        <f>C5/B5</f>
        <v>0.16611295681063123</v>
      </c>
      <c r="E5" s="289">
        <v>33</v>
      </c>
      <c r="F5" s="321">
        <f>E5/B5</f>
        <v>0.10963455149501661</v>
      </c>
      <c r="G5" s="289">
        <v>10</v>
      </c>
      <c r="H5" s="321">
        <f>G5/B5</f>
        <v>3.3222591362126248E-2</v>
      </c>
    </row>
    <row r="6" spans="1:8" x14ac:dyDescent="0.25">
      <c r="A6" s="287" t="s">
        <v>75</v>
      </c>
      <c r="B6" s="289">
        <v>51</v>
      </c>
      <c r="C6" s="289">
        <v>13</v>
      </c>
      <c r="D6" s="321">
        <f>C6/B6</f>
        <v>0.25490196078431371</v>
      </c>
      <c r="E6" s="289">
        <v>2</v>
      </c>
      <c r="F6" s="321">
        <f>E6/B6</f>
        <v>3.9215686274509803E-2</v>
      </c>
      <c r="G6" s="289">
        <v>0</v>
      </c>
      <c r="H6" s="321">
        <f>G6/B6</f>
        <v>0</v>
      </c>
    </row>
    <row r="7" spans="1:8" x14ac:dyDescent="0.25">
      <c r="A7" s="287" t="s">
        <v>145</v>
      </c>
      <c r="B7" s="289">
        <v>20</v>
      </c>
      <c r="C7" s="289">
        <v>6</v>
      </c>
      <c r="D7" s="321">
        <f>C7/B7</f>
        <v>0.3</v>
      </c>
      <c r="E7" s="289">
        <v>1</v>
      </c>
      <c r="F7" s="321">
        <f>E7/B7</f>
        <v>0.05</v>
      </c>
      <c r="G7" s="289">
        <v>0</v>
      </c>
      <c r="H7" s="321">
        <f>G7/B7</f>
        <v>0</v>
      </c>
    </row>
    <row r="8" spans="1:8" x14ac:dyDescent="0.25">
      <c r="A8" s="287" t="s">
        <v>158</v>
      </c>
      <c r="B8" s="289">
        <v>252</v>
      </c>
      <c r="C8" s="289">
        <v>21</v>
      </c>
      <c r="D8" s="321">
        <f>C8/B8</f>
        <v>8.3333333333333329E-2</v>
      </c>
      <c r="E8" s="289">
        <v>26</v>
      </c>
      <c r="F8" s="321">
        <f>E8/B8</f>
        <v>0.10317460317460317</v>
      </c>
      <c r="G8" s="289">
        <v>5</v>
      </c>
      <c r="H8" s="321">
        <f>G8/B8</f>
        <v>1.984126984126984E-2</v>
      </c>
    </row>
    <row r="9" spans="1:8" ht="14.4" thickBot="1" x14ac:dyDescent="0.3">
      <c r="A9" s="322" t="s">
        <v>81</v>
      </c>
      <c r="B9" s="323">
        <f>SUM(B5:B8)</f>
        <v>624</v>
      </c>
      <c r="C9" s="324">
        <f>SUM(C5:C8)</f>
        <v>90</v>
      </c>
      <c r="D9" s="325">
        <f>C9/B9</f>
        <v>0.14423076923076922</v>
      </c>
      <c r="E9" s="324">
        <f>SUM(E5:E8)</f>
        <v>62</v>
      </c>
      <c r="F9" s="326">
        <f>E9/B9</f>
        <v>9.9358974358974353E-2</v>
      </c>
      <c r="G9" s="324">
        <f>SUM(G5:G8)</f>
        <v>15</v>
      </c>
      <c r="H9" s="326">
        <f>G9/B9</f>
        <v>2.403846153846154E-2</v>
      </c>
    </row>
    <row r="10" spans="1:8" x14ac:dyDescent="0.25">
      <c r="A10" s="327" t="s">
        <v>82</v>
      </c>
      <c r="B10" s="328"/>
      <c r="C10" s="329"/>
      <c r="D10" s="329"/>
      <c r="E10" s="329"/>
      <c r="F10" s="328"/>
      <c r="G10" s="329"/>
      <c r="H10" s="328"/>
    </row>
    <row r="11" spans="1:8" x14ac:dyDescent="0.25">
      <c r="A11" s="287" t="s">
        <v>120</v>
      </c>
      <c r="B11" s="289">
        <v>12</v>
      </c>
      <c r="C11" s="291">
        <v>7</v>
      </c>
      <c r="D11" s="330">
        <f>C11/B11</f>
        <v>0.58333333333333337</v>
      </c>
      <c r="E11" s="291">
        <v>1</v>
      </c>
      <c r="F11" s="321">
        <f>E11/B11</f>
        <v>8.3333333333333329E-2</v>
      </c>
      <c r="G11" s="291">
        <v>2</v>
      </c>
      <c r="H11" s="321">
        <f>G11/B11</f>
        <v>0.16666666666666666</v>
      </c>
    </row>
    <row r="12" spans="1:8" x14ac:dyDescent="0.25">
      <c r="A12" s="287" t="s">
        <v>75</v>
      </c>
      <c r="B12" s="289">
        <v>4</v>
      </c>
      <c r="C12" s="291">
        <v>2</v>
      </c>
      <c r="D12" s="330">
        <f>C12/B12</f>
        <v>0.5</v>
      </c>
      <c r="E12" s="291">
        <v>0</v>
      </c>
      <c r="F12" s="321">
        <f>E12/B12</f>
        <v>0</v>
      </c>
      <c r="G12" s="291">
        <v>1</v>
      </c>
      <c r="H12" s="321">
        <f>G12/B12</f>
        <v>0.25</v>
      </c>
    </row>
    <row r="13" spans="1:8" x14ac:dyDescent="0.25">
      <c r="A13" s="287" t="s">
        <v>127</v>
      </c>
      <c r="B13" s="289">
        <v>4</v>
      </c>
      <c r="C13" s="291">
        <v>2</v>
      </c>
      <c r="D13" s="330">
        <f>C13/B13</f>
        <v>0.5</v>
      </c>
      <c r="E13" s="291">
        <v>0</v>
      </c>
      <c r="F13" s="321">
        <f>E13/B13</f>
        <v>0</v>
      </c>
      <c r="G13" s="291">
        <v>1</v>
      </c>
      <c r="H13" s="321">
        <f>G13/B13</f>
        <v>0.25</v>
      </c>
    </row>
    <row r="14" spans="1:8" x14ac:dyDescent="0.25">
      <c r="A14" s="287" t="s">
        <v>159</v>
      </c>
      <c r="B14" s="289">
        <v>50</v>
      </c>
      <c r="C14" s="291">
        <v>12</v>
      </c>
      <c r="D14" s="330">
        <f>C14/B14</f>
        <v>0.24</v>
      </c>
      <c r="E14" s="291">
        <v>9</v>
      </c>
      <c r="F14" s="321">
        <f>E14/B14</f>
        <v>0.18</v>
      </c>
      <c r="G14" s="291">
        <v>0</v>
      </c>
      <c r="H14" s="321">
        <f>G14/B14</f>
        <v>0</v>
      </c>
    </row>
    <row r="15" spans="1:8" ht="14.4" thickBot="1" x14ac:dyDescent="0.3">
      <c r="A15" s="322" t="s">
        <v>83</v>
      </c>
      <c r="B15" s="323">
        <f>SUM(B11:B14)</f>
        <v>70</v>
      </c>
      <c r="C15" s="324">
        <f>SUM(C11:C14)</f>
        <v>23</v>
      </c>
      <c r="D15" s="325">
        <f>C15/B15</f>
        <v>0.32857142857142857</v>
      </c>
      <c r="E15" s="324">
        <f>SUM(E11:E14)</f>
        <v>10</v>
      </c>
      <c r="F15" s="326">
        <f>E15/B15</f>
        <v>0.14285714285714285</v>
      </c>
      <c r="G15" s="324">
        <f>SUM(G11:G14)</f>
        <v>4</v>
      </c>
      <c r="H15" s="326">
        <f>G15/B15</f>
        <v>5.7142857142857141E-2</v>
      </c>
    </row>
    <row r="16" spans="1:8" x14ac:dyDescent="0.25">
      <c r="A16" s="134"/>
      <c r="B16" s="134"/>
      <c r="C16" s="231"/>
      <c r="D16" s="231"/>
      <c r="E16" s="231"/>
      <c r="F16" s="134"/>
      <c r="G16" s="134"/>
      <c r="H16" s="134"/>
    </row>
    <row r="17" spans="1:8" x14ac:dyDescent="0.25">
      <c r="A17" s="417" t="s">
        <v>148</v>
      </c>
      <c r="B17" s="417"/>
      <c r="C17" s="417"/>
      <c r="D17" s="417"/>
      <c r="E17" s="417"/>
      <c r="F17" s="417"/>
      <c r="G17" s="134"/>
      <c r="H17" s="134"/>
    </row>
    <row r="18" spans="1:8" x14ac:dyDescent="0.25">
      <c r="A18" s="134"/>
      <c r="B18" s="134"/>
      <c r="C18" s="231"/>
      <c r="D18" s="231"/>
      <c r="E18" s="231"/>
      <c r="F18" s="134"/>
      <c r="G18" s="134"/>
      <c r="H18" s="134"/>
    </row>
    <row r="19" spans="1:8" x14ac:dyDescent="0.25">
      <c r="A19" s="315" t="s">
        <v>160</v>
      </c>
    </row>
    <row r="20" spans="1:8" x14ac:dyDescent="0.25">
      <c r="A20" s="95" t="s">
        <v>163</v>
      </c>
    </row>
    <row r="21" spans="1:8" x14ac:dyDescent="0.25">
      <c r="A21" s="314" t="s">
        <v>125</v>
      </c>
    </row>
  </sheetData>
  <mergeCells count="2">
    <mergeCell ref="A1:D1"/>
    <mergeCell ref="A17:F17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2:O18"/>
  <sheetViews>
    <sheetView zoomScaleNormal="100" workbookViewId="0">
      <selection activeCell="E6" sqref="E6"/>
    </sheetView>
  </sheetViews>
  <sheetFormatPr defaultColWidth="9.109375" defaultRowHeight="13.8" x14ac:dyDescent="0.25"/>
  <cols>
    <col min="1" max="1" width="48.6640625" style="49" customWidth="1"/>
    <col min="2" max="2" width="8.88671875" style="49" customWidth="1"/>
    <col min="3" max="3" width="11.33203125" style="49" customWidth="1"/>
    <col min="4" max="4" width="10.88671875" style="49" customWidth="1"/>
    <col min="5" max="5" width="10.33203125" style="49" customWidth="1"/>
    <col min="6" max="6" width="12" style="49" customWidth="1"/>
    <col min="7" max="7" width="10.88671875" style="49" customWidth="1"/>
    <col min="8" max="8" width="10.33203125" style="49" customWidth="1"/>
    <col min="9" max="9" width="9.109375" style="49"/>
    <col min="10" max="10" width="23.88671875" style="49" customWidth="1"/>
    <col min="11" max="16384" width="9.109375" style="49"/>
  </cols>
  <sheetData>
    <row r="2" spans="1:15" x14ac:dyDescent="0.25">
      <c r="A2" s="365" t="s">
        <v>194</v>
      </c>
      <c r="B2" s="365"/>
      <c r="C2" s="365"/>
    </row>
    <row r="3" spans="1:15" ht="14.4" thickBot="1" x14ac:dyDescent="0.3"/>
    <row r="4" spans="1:15" ht="28.2" thickBot="1" x14ac:dyDescent="0.3">
      <c r="A4" s="331" t="s">
        <v>72</v>
      </c>
      <c r="B4" s="298" t="s">
        <v>73</v>
      </c>
      <c r="C4" s="332" t="s">
        <v>147</v>
      </c>
      <c r="D4" s="299" t="s">
        <v>74</v>
      </c>
      <c r="E4" s="333" t="s">
        <v>146</v>
      </c>
      <c r="F4" s="301" t="s">
        <v>74</v>
      </c>
      <c r="G4" s="333" t="s">
        <v>139</v>
      </c>
      <c r="H4" s="301" t="s">
        <v>74</v>
      </c>
    </row>
    <row r="5" spans="1:15" x14ac:dyDescent="0.25">
      <c r="A5" s="334" t="s">
        <v>130</v>
      </c>
      <c r="B5" s="335">
        <v>301</v>
      </c>
      <c r="C5" s="336">
        <v>50</v>
      </c>
      <c r="D5" s="337">
        <f t="shared" ref="D5:D14" si="0">C5/B5</f>
        <v>0.16611295681063123</v>
      </c>
      <c r="E5" s="336">
        <v>33</v>
      </c>
      <c r="F5" s="337">
        <f t="shared" ref="F5:F14" si="1">E5/B5</f>
        <v>0.10963455149501661</v>
      </c>
      <c r="G5" s="336">
        <v>10</v>
      </c>
      <c r="H5" s="337">
        <f t="shared" ref="H5:H14" si="2">G5/B5</f>
        <v>3.3222591362126248E-2</v>
      </c>
    </row>
    <row r="6" spans="1:15" x14ac:dyDescent="0.25">
      <c r="A6" s="302" t="s">
        <v>131</v>
      </c>
      <c r="B6" s="338">
        <v>12</v>
      </c>
      <c r="C6" s="339">
        <v>7</v>
      </c>
      <c r="D6" s="340">
        <f t="shared" si="0"/>
        <v>0.58333333333333337</v>
      </c>
      <c r="E6" s="339">
        <v>1</v>
      </c>
      <c r="F6" s="340">
        <f t="shared" si="1"/>
        <v>8.3333333333333329E-2</v>
      </c>
      <c r="G6" s="339">
        <v>2</v>
      </c>
      <c r="H6" s="340">
        <f t="shared" si="2"/>
        <v>0.16666666666666666</v>
      </c>
    </row>
    <row r="7" spans="1:15" ht="27.6" x14ac:dyDescent="0.25">
      <c r="A7" s="341" t="s">
        <v>132</v>
      </c>
      <c r="B7" s="338">
        <v>51</v>
      </c>
      <c r="C7" s="339">
        <v>13</v>
      </c>
      <c r="D7" s="340">
        <f t="shared" si="0"/>
        <v>0.25490196078431371</v>
      </c>
      <c r="E7" s="339">
        <v>2</v>
      </c>
      <c r="F7" s="340">
        <f t="shared" si="1"/>
        <v>3.9215686274509803E-2</v>
      </c>
      <c r="G7" s="339">
        <v>0</v>
      </c>
      <c r="H7" s="340">
        <f t="shared" si="2"/>
        <v>0</v>
      </c>
      <c r="J7" s="342"/>
    </row>
    <row r="8" spans="1:15" ht="27.6" x14ac:dyDescent="0.25">
      <c r="A8" s="341" t="s">
        <v>133</v>
      </c>
      <c r="B8" s="338">
        <v>4</v>
      </c>
      <c r="C8" s="339">
        <v>2</v>
      </c>
      <c r="D8" s="340">
        <f t="shared" si="0"/>
        <v>0.5</v>
      </c>
      <c r="E8" s="339">
        <v>0</v>
      </c>
      <c r="F8" s="340">
        <f t="shared" si="1"/>
        <v>0</v>
      </c>
      <c r="G8" s="339">
        <v>1</v>
      </c>
      <c r="H8" s="340">
        <f t="shared" si="2"/>
        <v>0.25</v>
      </c>
    </row>
    <row r="9" spans="1:15" ht="17.25" customHeight="1" x14ac:dyDescent="0.25">
      <c r="A9" s="341" t="s">
        <v>134</v>
      </c>
      <c r="B9" s="338">
        <v>20</v>
      </c>
      <c r="C9" s="339">
        <v>6</v>
      </c>
      <c r="D9" s="340">
        <f t="shared" si="0"/>
        <v>0.3</v>
      </c>
      <c r="E9" s="339">
        <v>1</v>
      </c>
      <c r="F9" s="340">
        <f t="shared" si="1"/>
        <v>0.05</v>
      </c>
      <c r="G9" s="339">
        <v>0</v>
      </c>
      <c r="H9" s="340">
        <f t="shared" si="2"/>
        <v>0</v>
      </c>
    </row>
    <row r="10" spans="1:15" ht="27.6" x14ac:dyDescent="0.25">
      <c r="A10" s="341" t="s">
        <v>135</v>
      </c>
      <c r="B10" s="338">
        <v>4</v>
      </c>
      <c r="C10" s="339">
        <v>2</v>
      </c>
      <c r="D10" s="340">
        <f t="shared" si="0"/>
        <v>0.5</v>
      </c>
      <c r="E10" s="339">
        <v>0</v>
      </c>
      <c r="F10" s="340">
        <f t="shared" si="1"/>
        <v>0</v>
      </c>
      <c r="G10" s="339">
        <v>1</v>
      </c>
      <c r="H10" s="340">
        <f t="shared" si="2"/>
        <v>0.25</v>
      </c>
      <c r="J10" s="316"/>
      <c r="K10" s="317"/>
      <c r="L10" s="317"/>
      <c r="M10" s="317"/>
      <c r="N10" s="317"/>
      <c r="O10" s="317"/>
    </row>
    <row r="11" spans="1:15" x14ac:dyDescent="0.25">
      <c r="A11" s="305" t="s">
        <v>136</v>
      </c>
      <c r="B11" s="338">
        <v>252</v>
      </c>
      <c r="C11" s="339">
        <v>21</v>
      </c>
      <c r="D11" s="340">
        <f t="shared" si="0"/>
        <v>8.3333333333333329E-2</v>
      </c>
      <c r="E11" s="339">
        <v>26</v>
      </c>
      <c r="F11" s="340">
        <f t="shared" si="1"/>
        <v>0.10317460317460317</v>
      </c>
      <c r="G11" s="339">
        <v>5</v>
      </c>
      <c r="H11" s="340">
        <f t="shared" si="2"/>
        <v>1.984126984126984E-2</v>
      </c>
      <c r="J11" s="316"/>
      <c r="K11" s="317"/>
      <c r="L11" s="317"/>
      <c r="M11" s="317"/>
      <c r="N11" s="317"/>
      <c r="O11" s="317"/>
    </row>
    <row r="12" spans="1:15" x14ac:dyDescent="0.25">
      <c r="A12" s="305" t="s">
        <v>137</v>
      </c>
      <c r="B12" s="338">
        <v>50</v>
      </c>
      <c r="C12" s="339">
        <v>12</v>
      </c>
      <c r="D12" s="340">
        <f t="shared" si="0"/>
        <v>0.24</v>
      </c>
      <c r="E12" s="339">
        <v>9</v>
      </c>
      <c r="F12" s="340">
        <f t="shared" si="1"/>
        <v>0.18</v>
      </c>
      <c r="G12" s="339">
        <v>0</v>
      </c>
      <c r="H12" s="340">
        <f t="shared" si="2"/>
        <v>0</v>
      </c>
      <c r="J12" s="316"/>
      <c r="K12" s="317"/>
      <c r="L12" s="317"/>
      <c r="M12" s="317"/>
      <c r="N12" s="317"/>
      <c r="O12" s="317"/>
    </row>
    <row r="13" spans="1:15" ht="14.4" thickBot="1" x14ac:dyDescent="0.3">
      <c r="A13" s="343" t="s">
        <v>138</v>
      </c>
      <c r="B13" s="344">
        <v>336</v>
      </c>
      <c r="C13" s="345">
        <v>11</v>
      </c>
      <c r="D13" s="346">
        <f t="shared" si="0"/>
        <v>3.273809523809524E-2</v>
      </c>
      <c r="E13" s="345">
        <v>26</v>
      </c>
      <c r="F13" s="346">
        <f t="shared" si="1"/>
        <v>7.7380952380952384E-2</v>
      </c>
      <c r="G13" s="345">
        <v>4</v>
      </c>
      <c r="H13" s="346">
        <f t="shared" si="2"/>
        <v>1.1904761904761904E-2</v>
      </c>
      <c r="J13" s="316"/>
      <c r="K13" s="317"/>
      <c r="L13" s="317"/>
      <c r="M13" s="317"/>
      <c r="N13" s="317"/>
      <c r="O13" s="317"/>
    </row>
    <row r="14" spans="1:15" ht="14.4" thickBot="1" x14ac:dyDescent="0.3">
      <c r="A14" s="310" t="s">
        <v>73</v>
      </c>
      <c r="B14" s="124">
        <f>SUM(B5:B13)</f>
        <v>1030</v>
      </c>
      <c r="C14" s="347">
        <f>SUM(C5:C13)</f>
        <v>124</v>
      </c>
      <c r="D14" s="311">
        <f t="shared" si="0"/>
        <v>0.12038834951456311</v>
      </c>
      <c r="E14" s="347">
        <f>SUM(E5:E13)</f>
        <v>98</v>
      </c>
      <c r="F14" s="311">
        <f t="shared" si="1"/>
        <v>9.5145631067961159E-2</v>
      </c>
      <c r="G14" s="347">
        <f>SUM(G5:G13)</f>
        <v>23</v>
      </c>
      <c r="H14" s="311">
        <f t="shared" si="2"/>
        <v>2.2330097087378639E-2</v>
      </c>
      <c r="J14" s="316"/>
      <c r="K14" s="317"/>
      <c r="L14" s="317"/>
      <c r="M14" s="317"/>
      <c r="N14" s="317"/>
      <c r="O14" s="317"/>
    </row>
    <row r="15" spans="1:15" x14ac:dyDescent="0.25">
      <c r="J15" s="316"/>
      <c r="K15" s="317"/>
      <c r="L15" s="317"/>
      <c r="M15" s="317"/>
      <c r="N15" s="317"/>
      <c r="O15" s="317"/>
    </row>
    <row r="16" spans="1:15" x14ac:dyDescent="0.25">
      <c r="A16" s="417" t="s">
        <v>148</v>
      </c>
      <c r="B16" s="417"/>
      <c r="C16" s="417"/>
      <c r="D16" s="417"/>
      <c r="E16" s="417"/>
      <c r="F16" s="417"/>
      <c r="J16" s="316"/>
      <c r="K16" s="317"/>
      <c r="L16" s="317"/>
      <c r="M16" s="317"/>
      <c r="N16" s="317"/>
      <c r="O16" s="317"/>
    </row>
    <row r="17" spans="1:15" x14ac:dyDescent="0.25">
      <c r="A17" s="342"/>
      <c r="J17" s="316"/>
      <c r="K17" s="317"/>
      <c r="L17" s="317"/>
      <c r="M17" s="317"/>
      <c r="N17" s="317"/>
      <c r="O17" s="317"/>
    </row>
    <row r="18" spans="1:15" x14ac:dyDescent="0.25">
      <c r="E18" s="316"/>
      <c r="F18" s="348"/>
      <c r="G18" s="348"/>
      <c r="H18" s="348"/>
      <c r="I18" s="348"/>
      <c r="J18" s="348"/>
    </row>
  </sheetData>
  <mergeCells count="2">
    <mergeCell ref="A2:C2"/>
    <mergeCell ref="A16:F16"/>
  </mergeCells>
  <pageMargins left="0.25" right="0.2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4C20-AFF3-4EB2-BBEB-E8D6338389A3}">
  <sheetPr>
    <tabColor rgb="FF92D050"/>
  </sheetPr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Q16"/>
  <sheetViews>
    <sheetView workbookViewId="0">
      <selection activeCell="O11" sqref="O11"/>
    </sheetView>
  </sheetViews>
  <sheetFormatPr defaultColWidth="9.109375" defaultRowHeight="14.4" x14ac:dyDescent="0.3"/>
  <cols>
    <col min="1" max="1" width="31.88671875" style="42" customWidth="1"/>
    <col min="2" max="2" width="10" style="42" bestFit="1" customWidth="1"/>
    <col min="3" max="3" width="16.88671875" style="42" customWidth="1"/>
    <col min="4" max="4" width="15.33203125" style="42" customWidth="1"/>
    <col min="5" max="5" width="17.33203125" style="42" customWidth="1"/>
    <col min="6" max="6" width="13" style="42" customWidth="1"/>
    <col min="7" max="7" width="15.6640625" style="42" customWidth="1"/>
    <col min="8" max="8" width="11.109375" style="42" customWidth="1"/>
    <col min="9" max="16384" width="9.109375" style="42"/>
  </cols>
  <sheetData>
    <row r="1" spans="1:17" x14ac:dyDescent="0.3">
      <c r="A1" s="418" t="s">
        <v>196</v>
      </c>
      <c r="B1" s="418"/>
      <c r="C1" s="418"/>
      <c r="D1" s="418"/>
    </row>
    <row r="2" spans="1:17" ht="15" thickBot="1" x14ac:dyDescent="0.35"/>
    <row r="3" spans="1:17" ht="15" thickBot="1" x14ac:dyDescent="0.35">
      <c r="A3" s="3" t="s">
        <v>84</v>
      </c>
      <c r="B3" s="4" t="s">
        <v>73</v>
      </c>
      <c r="C3" s="4" t="s">
        <v>147</v>
      </c>
      <c r="D3" s="5" t="s">
        <v>74</v>
      </c>
      <c r="E3" s="7" t="s">
        <v>146</v>
      </c>
      <c r="F3" s="6" t="s">
        <v>74</v>
      </c>
      <c r="G3" s="7" t="s">
        <v>153</v>
      </c>
      <c r="H3" s="6" t="s">
        <v>74</v>
      </c>
    </row>
    <row r="4" spans="1:17" x14ac:dyDescent="0.3">
      <c r="A4" s="16" t="s">
        <v>66</v>
      </c>
      <c r="B4" s="14">
        <v>77</v>
      </c>
      <c r="C4" s="21">
        <v>0</v>
      </c>
      <c r="D4" s="22">
        <f t="shared" ref="D4:D11" si="0">C4/B4</f>
        <v>0</v>
      </c>
      <c r="E4" s="23">
        <v>3</v>
      </c>
      <c r="F4" s="24">
        <f t="shared" ref="F4:F12" si="1">E4/B4</f>
        <v>3.896103896103896E-2</v>
      </c>
      <c r="G4" s="23">
        <v>0</v>
      </c>
      <c r="H4" s="24">
        <f t="shared" ref="H4:H12" si="2">G4/B4</f>
        <v>0</v>
      </c>
      <c r="I4" s="25"/>
    </row>
    <row r="5" spans="1:17" x14ac:dyDescent="0.3">
      <c r="A5" s="8" t="s">
        <v>155</v>
      </c>
      <c r="B5" s="15">
        <v>110</v>
      </c>
      <c r="C5" s="21">
        <v>6</v>
      </c>
      <c r="D5" s="22">
        <f t="shared" si="0"/>
        <v>5.4545454545454543E-2</v>
      </c>
      <c r="E5" s="23">
        <v>7</v>
      </c>
      <c r="F5" s="24">
        <f t="shared" si="1"/>
        <v>6.363636363636363E-2</v>
      </c>
      <c r="G5" s="23">
        <v>0</v>
      </c>
      <c r="H5" s="24">
        <f t="shared" si="2"/>
        <v>0</v>
      </c>
      <c r="I5" s="25"/>
    </row>
    <row r="6" spans="1:17" x14ac:dyDescent="0.3">
      <c r="A6" s="8" t="s">
        <v>164</v>
      </c>
      <c r="B6" s="15">
        <v>18</v>
      </c>
      <c r="C6" s="21">
        <v>1</v>
      </c>
      <c r="D6" s="22">
        <f t="shared" si="0"/>
        <v>5.5555555555555552E-2</v>
      </c>
      <c r="E6" s="23">
        <v>0</v>
      </c>
      <c r="F6" s="24">
        <f t="shared" si="1"/>
        <v>0</v>
      </c>
      <c r="G6" s="23">
        <v>0</v>
      </c>
      <c r="H6" s="24">
        <f t="shared" si="2"/>
        <v>0</v>
      </c>
      <c r="I6" s="25"/>
      <c r="J6" s="420" t="s">
        <v>198</v>
      </c>
      <c r="K6" s="420"/>
      <c r="L6" s="420"/>
      <c r="M6" s="420"/>
      <c r="N6" s="420"/>
      <c r="O6" s="420"/>
      <c r="P6" s="420"/>
      <c r="Q6" s="420"/>
    </row>
    <row r="7" spans="1:17" x14ac:dyDescent="0.3">
      <c r="A7" s="8" t="s">
        <v>165</v>
      </c>
      <c r="B7" s="15">
        <v>65</v>
      </c>
      <c r="C7" s="21">
        <v>4</v>
      </c>
      <c r="D7" s="22">
        <f t="shared" si="0"/>
        <v>6.1538461538461542E-2</v>
      </c>
      <c r="E7" s="23">
        <v>7</v>
      </c>
      <c r="F7" s="24">
        <f t="shared" si="1"/>
        <v>0.1076923076923077</v>
      </c>
      <c r="G7" s="23">
        <v>1</v>
      </c>
      <c r="H7" s="24">
        <f t="shared" si="2"/>
        <v>1.5384615384615385E-2</v>
      </c>
      <c r="I7" s="25"/>
      <c r="J7" s="420"/>
      <c r="K7" s="420"/>
      <c r="L7" s="420"/>
      <c r="M7" s="420"/>
      <c r="N7" s="420"/>
      <c r="O7" s="420"/>
      <c r="P7" s="420"/>
      <c r="Q7" s="420"/>
    </row>
    <row r="8" spans="1:17" x14ac:dyDescent="0.3">
      <c r="A8" s="8" t="s">
        <v>156</v>
      </c>
      <c r="B8" s="15">
        <v>70</v>
      </c>
      <c r="C8" s="21">
        <v>23</v>
      </c>
      <c r="D8" s="22">
        <f t="shared" si="0"/>
        <v>0.32857142857142857</v>
      </c>
      <c r="E8" s="23">
        <v>10</v>
      </c>
      <c r="F8" s="24">
        <f t="shared" si="1"/>
        <v>0.14285714285714285</v>
      </c>
      <c r="G8" s="23">
        <v>4</v>
      </c>
      <c r="H8" s="24">
        <f t="shared" si="2"/>
        <v>5.7142857142857141E-2</v>
      </c>
      <c r="I8" s="25"/>
    </row>
    <row r="9" spans="1:17" x14ac:dyDescent="0.3">
      <c r="A9" s="8" t="s">
        <v>157</v>
      </c>
      <c r="B9" s="15">
        <v>514</v>
      </c>
      <c r="C9" s="21">
        <v>84</v>
      </c>
      <c r="D9" s="22">
        <f t="shared" si="0"/>
        <v>0.16342412451361868</v>
      </c>
      <c r="E9" s="23">
        <v>55</v>
      </c>
      <c r="F9" s="24">
        <f t="shared" si="1"/>
        <v>0.10700389105058365</v>
      </c>
      <c r="G9" s="23">
        <v>15</v>
      </c>
      <c r="H9" s="24">
        <f t="shared" si="2"/>
        <v>2.9182879377431907E-2</v>
      </c>
      <c r="I9" s="25"/>
    </row>
    <row r="10" spans="1:17" x14ac:dyDescent="0.3">
      <c r="A10" s="8" t="s">
        <v>141</v>
      </c>
      <c r="B10" s="17">
        <v>149</v>
      </c>
      <c r="C10" s="21">
        <v>6</v>
      </c>
      <c r="D10" s="22">
        <f t="shared" si="0"/>
        <v>4.0268456375838924E-2</v>
      </c>
      <c r="E10" s="23">
        <v>15</v>
      </c>
      <c r="F10" s="24">
        <f t="shared" si="1"/>
        <v>0.10067114093959731</v>
      </c>
      <c r="G10" s="23">
        <v>3</v>
      </c>
      <c r="H10" s="24">
        <f t="shared" si="2"/>
        <v>2.0134228187919462E-2</v>
      </c>
      <c r="I10" s="25"/>
    </row>
    <row r="11" spans="1:17" ht="15" thickBot="1" x14ac:dyDescent="0.35">
      <c r="A11" s="9" t="s">
        <v>64</v>
      </c>
      <c r="B11" s="18">
        <v>27</v>
      </c>
      <c r="C11" s="21">
        <v>0</v>
      </c>
      <c r="D11" s="22">
        <f t="shared" si="0"/>
        <v>0</v>
      </c>
      <c r="E11" s="23">
        <v>1</v>
      </c>
      <c r="F11" s="24">
        <f t="shared" si="1"/>
        <v>3.7037037037037035E-2</v>
      </c>
      <c r="G11" s="23">
        <v>0</v>
      </c>
      <c r="H11" s="24">
        <f t="shared" si="2"/>
        <v>0</v>
      </c>
      <c r="I11" s="25"/>
    </row>
    <row r="12" spans="1:17" ht="15" thickBot="1" x14ac:dyDescent="0.35">
      <c r="A12" s="10" t="s">
        <v>73</v>
      </c>
      <c r="B12" s="27">
        <f>SUM(B4:B11)</f>
        <v>1030</v>
      </c>
      <c r="C12" s="19">
        <f>SUM(C4:C11)</f>
        <v>124</v>
      </c>
      <c r="D12" s="44">
        <f>C12/B12</f>
        <v>0.12038834951456311</v>
      </c>
      <c r="E12" s="20">
        <f>SUM(E4:E11)</f>
        <v>98</v>
      </c>
      <c r="F12" s="45">
        <f t="shared" si="1"/>
        <v>9.5145631067961159E-2</v>
      </c>
      <c r="G12" s="20">
        <f>SUM(G4:G11)</f>
        <v>23</v>
      </c>
      <c r="H12" s="45">
        <f t="shared" si="2"/>
        <v>2.2330097087378639E-2</v>
      </c>
      <c r="I12" s="25"/>
    </row>
    <row r="13" spans="1:17" x14ac:dyDescent="0.3">
      <c r="A13" s="11"/>
      <c r="B13" s="2"/>
      <c r="C13" s="26"/>
      <c r="D13" s="26"/>
      <c r="E13" s="26"/>
      <c r="F13" s="26"/>
      <c r="G13" s="26"/>
      <c r="H13" s="26"/>
      <c r="I13" s="25"/>
    </row>
    <row r="14" spans="1:17" x14ac:dyDescent="0.3">
      <c r="A14" s="419" t="s">
        <v>148</v>
      </c>
      <c r="B14" s="419"/>
      <c r="C14" s="419"/>
      <c r="D14" s="419"/>
      <c r="E14" s="419"/>
      <c r="F14" s="419"/>
      <c r="G14" s="25"/>
      <c r="H14" s="25"/>
      <c r="I14" s="25"/>
      <c r="J14" s="25"/>
      <c r="K14" s="25"/>
      <c r="L14" s="25"/>
    </row>
    <row r="15" spans="1:17" x14ac:dyDescent="0.3">
      <c r="A15" s="43"/>
      <c r="B15" s="43"/>
      <c r="C15" s="43"/>
      <c r="D15" s="43"/>
      <c r="E15" s="43"/>
      <c r="F15" s="43"/>
      <c r="G15" s="25"/>
      <c r="H15" s="25"/>
      <c r="I15" s="25"/>
      <c r="J15" s="25"/>
      <c r="K15" s="25"/>
      <c r="L15" s="25"/>
    </row>
    <row r="16" spans="1:17" x14ac:dyDescent="0.3">
      <c r="A16" s="1" t="s">
        <v>163</v>
      </c>
    </row>
  </sheetData>
  <mergeCells count="3">
    <mergeCell ref="A1:D1"/>
    <mergeCell ref="A14:F14"/>
    <mergeCell ref="J6:Q7"/>
  </mergeCells>
  <pageMargins left="0.25" right="0.25" top="0.75" bottom="0.75" header="0.3" footer="0.3"/>
  <pageSetup paperSize="9" scale="62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249977111117893"/>
  </sheetPr>
  <dimension ref="A1:H12"/>
  <sheetViews>
    <sheetView workbookViewId="0">
      <selection sqref="A1:E1"/>
    </sheetView>
  </sheetViews>
  <sheetFormatPr defaultColWidth="9.109375" defaultRowHeight="14.4" x14ac:dyDescent="0.3"/>
  <cols>
    <col min="1" max="1" width="18.88671875" style="42" customWidth="1"/>
    <col min="2" max="2" width="12" style="42" customWidth="1"/>
    <col min="3" max="3" width="9.33203125" style="42" customWidth="1"/>
    <col min="4" max="4" width="7.6640625" style="42" bestFit="1" customWidth="1"/>
    <col min="5" max="5" width="13.109375" style="42" customWidth="1"/>
    <col min="6" max="6" width="9.88671875" style="42" bestFit="1" customWidth="1"/>
    <col min="7" max="7" width="15.5546875" style="42" customWidth="1"/>
    <col min="8" max="8" width="11.33203125" style="42" bestFit="1" customWidth="1"/>
    <col min="9" max="16384" width="9.109375" style="42"/>
  </cols>
  <sheetData>
    <row r="1" spans="1:8" x14ac:dyDescent="0.3">
      <c r="A1" s="418" t="s">
        <v>197</v>
      </c>
      <c r="B1" s="418"/>
      <c r="C1" s="418"/>
      <c r="D1" s="418"/>
      <c r="E1" s="418"/>
    </row>
    <row r="2" spans="1:8" ht="15" thickBot="1" x14ac:dyDescent="0.35">
      <c r="A2" s="12"/>
    </row>
    <row r="3" spans="1:8" ht="15" thickBot="1" x14ac:dyDescent="0.35">
      <c r="A3" s="13"/>
      <c r="B3" s="29" t="s">
        <v>2</v>
      </c>
      <c r="C3" s="30" t="s">
        <v>110</v>
      </c>
      <c r="D3" s="31" t="s">
        <v>111</v>
      </c>
      <c r="E3" s="32" t="s">
        <v>40</v>
      </c>
      <c r="F3" s="31" t="s">
        <v>112</v>
      </c>
      <c r="G3" s="32" t="s">
        <v>113</v>
      </c>
      <c r="H3" s="31" t="s">
        <v>114</v>
      </c>
    </row>
    <row r="4" spans="1:8" ht="15" thickBot="1" x14ac:dyDescent="0.35">
      <c r="A4" s="33" t="s">
        <v>115</v>
      </c>
      <c r="B4" s="34">
        <v>27</v>
      </c>
      <c r="C4" s="35">
        <v>5</v>
      </c>
      <c r="D4" s="36">
        <f>C4/B4</f>
        <v>0.18518518518518517</v>
      </c>
      <c r="E4" s="35">
        <v>13</v>
      </c>
      <c r="F4" s="36">
        <f>E4/B4</f>
        <v>0.48148148148148145</v>
      </c>
      <c r="G4" s="35">
        <v>12</v>
      </c>
      <c r="H4" s="37">
        <f>G4/B4</f>
        <v>0.44444444444444442</v>
      </c>
    </row>
    <row r="5" spans="1:8" ht="15" thickBot="1" x14ac:dyDescent="0.35">
      <c r="A5" s="33" t="s">
        <v>65</v>
      </c>
      <c r="B5" s="38">
        <v>84</v>
      </c>
      <c r="C5" s="39">
        <v>14</v>
      </c>
      <c r="D5" s="40">
        <f>C5/B5</f>
        <v>0.16666666666666666</v>
      </c>
      <c r="E5" s="39">
        <v>52</v>
      </c>
      <c r="F5" s="40">
        <f>E5/B5</f>
        <v>0.61904761904761907</v>
      </c>
      <c r="G5" s="39">
        <v>33</v>
      </c>
      <c r="H5" s="41">
        <f>G5/B5</f>
        <v>0.39285714285714285</v>
      </c>
    </row>
    <row r="6" spans="1:8" ht="15" thickBot="1" x14ac:dyDescent="0.35">
      <c r="A6" s="28" t="s">
        <v>167</v>
      </c>
      <c r="B6" s="46">
        <v>126</v>
      </c>
      <c r="C6" s="46">
        <v>24</v>
      </c>
      <c r="D6" s="47">
        <f>C6/B6</f>
        <v>0.19047619047619047</v>
      </c>
      <c r="E6" s="46">
        <v>80</v>
      </c>
      <c r="F6" s="47">
        <f>E6/B6</f>
        <v>0.63492063492063489</v>
      </c>
      <c r="G6" s="46">
        <v>39</v>
      </c>
      <c r="H6" s="47">
        <f>G6/B6</f>
        <v>0.30952380952380953</v>
      </c>
    </row>
    <row r="8" spans="1:8" x14ac:dyDescent="0.3">
      <c r="A8" s="1" t="s">
        <v>163</v>
      </c>
    </row>
    <row r="10" spans="1:8" x14ac:dyDescent="0.3">
      <c r="A10" s="1" t="s">
        <v>166</v>
      </c>
    </row>
    <row r="12" spans="1:8" x14ac:dyDescent="0.3">
      <c r="A12" s="421" t="s">
        <v>182</v>
      </c>
      <c r="B12" s="421"/>
      <c r="C12" s="421"/>
      <c r="D12" s="421"/>
    </row>
  </sheetData>
  <mergeCells count="2">
    <mergeCell ref="A1:E1"/>
    <mergeCell ref="A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12"/>
  <sheetViews>
    <sheetView topLeftCell="C1" workbookViewId="0">
      <selection activeCell="B4" sqref="B4"/>
    </sheetView>
  </sheetViews>
  <sheetFormatPr defaultRowHeight="13.8" x14ac:dyDescent="0.25"/>
  <cols>
    <col min="1" max="1" width="27.88671875" style="102" customWidth="1"/>
    <col min="2" max="15" width="10.6640625" style="49" customWidth="1"/>
    <col min="16" max="16" width="8.33203125" style="49" customWidth="1"/>
    <col min="17" max="17" width="12.88671875" style="49" bestFit="1" customWidth="1"/>
    <col min="18" max="18" width="15" style="49" bestFit="1" customWidth="1"/>
    <col min="19" max="19" width="19.6640625" style="49" bestFit="1" customWidth="1"/>
    <col min="20" max="20" width="15" style="49" bestFit="1" customWidth="1"/>
    <col min="21" max="21" width="12.88671875" style="49" bestFit="1" customWidth="1"/>
    <col min="22" max="22" width="15" style="49" bestFit="1" customWidth="1"/>
    <col min="23" max="23" width="12.88671875" style="49" bestFit="1" customWidth="1"/>
    <col min="24" max="24" width="15" style="49" bestFit="1" customWidth="1"/>
    <col min="25" max="16384" width="8.88671875" style="49"/>
  </cols>
  <sheetData>
    <row r="1" spans="1:15" x14ac:dyDescent="0.25">
      <c r="A1" s="365" t="s">
        <v>184</v>
      </c>
      <c r="B1" s="365"/>
      <c r="C1" s="365"/>
      <c r="D1" s="365"/>
    </row>
    <row r="2" spans="1:15" ht="14.4" thickBot="1" x14ac:dyDescent="0.3"/>
    <row r="3" spans="1:15" ht="45" customHeight="1" thickBot="1" x14ac:dyDescent="0.3">
      <c r="A3" s="434" t="s">
        <v>6</v>
      </c>
      <c r="B3" s="368" t="s">
        <v>170</v>
      </c>
      <c r="C3" s="369"/>
      <c r="D3" s="369" t="s">
        <v>165</v>
      </c>
      <c r="E3" s="369"/>
      <c r="F3" s="369" t="s">
        <v>64</v>
      </c>
      <c r="G3" s="369"/>
      <c r="H3" s="369" t="s">
        <v>65</v>
      </c>
      <c r="I3" s="369"/>
      <c r="J3" s="369" t="s">
        <v>66</v>
      </c>
      <c r="K3" s="369"/>
      <c r="L3" s="369" t="s">
        <v>67</v>
      </c>
      <c r="M3" s="370"/>
      <c r="N3" s="366" t="s">
        <v>31</v>
      </c>
      <c r="O3" s="367"/>
    </row>
    <row r="4" spans="1:15" s="102" customFormat="1" ht="28.2" thickBot="1" x14ac:dyDescent="0.3">
      <c r="A4" s="96"/>
      <c r="B4" s="97" t="s">
        <v>4</v>
      </c>
      <c r="C4" s="98" t="s">
        <v>5</v>
      </c>
      <c r="D4" s="98" t="s">
        <v>4</v>
      </c>
      <c r="E4" s="98" t="s">
        <v>5</v>
      </c>
      <c r="F4" s="98" t="s">
        <v>4</v>
      </c>
      <c r="G4" s="98" t="s">
        <v>5</v>
      </c>
      <c r="H4" s="98" t="s">
        <v>4</v>
      </c>
      <c r="I4" s="98" t="s">
        <v>5</v>
      </c>
      <c r="J4" s="98" t="s">
        <v>4</v>
      </c>
      <c r="K4" s="99" t="s">
        <v>5</v>
      </c>
      <c r="L4" s="99" t="s">
        <v>4</v>
      </c>
      <c r="M4" s="99" t="s">
        <v>5</v>
      </c>
      <c r="N4" s="100" t="s">
        <v>4</v>
      </c>
      <c r="O4" s="101" t="s">
        <v>5</v>
      </c>
    </row>
    <row r="5" spans="1:15" x14ac:dyDescent="0.25">
      <c r="A5" s="435" t="s">
        <v>32</v>
      </c>
      <c r="B5" s="104">
        <v>2</v>
      </c>
      <c r="C5" s="105">
        <f>B5/$B$8</f>
        <v>0.1111111111111111</v>
      </c>
      <c r="D5" s="104">
        <v>19</v>
      </c>
      <c r="E5" s="105">
        <f>D5/$D$8</f>
        <v>0.29230769230769232</v>
      </c>
      <c r="F5" s="104">
        <v>4</v>
      </c>
      <c r="G5" s="105">
        <f>F5/$F$8</f>
        <v>0.14814814814814814</v>
      </c>
      <c r="H5" s="104">
        <v>103</v>
      </c>
      <c r="I5" s="105">
        <f>H5/$H$8</f>
        <v>0.14841498559077809</v>
      </c>
      <c r="J5" s="104">
        <v>13</v>
      </c>
      <c r="K5" s="105">
        <f>J5/$J$8</f>
        <v>0.16883116883116883</v>
      </c>
      <c r="L5" s="104">
        <v>18</v>
      </c>
      <c r="M5" s="106">
        <f>L5/$L$8</f>
        <v>0.12080536912751678</v>
      </c>
      <c r="N5" s="104">
        <f>B5+D5+F5+H5+J5+L5</f>
        <v>159</v>
      </c>
      <c r="O5" s="107">
        <f>N5/$N$8</f>
        <v>0.15436893203883495</v>
      </c>
    </row>
    <row r="6" spans="1:15" x14ac:dyDescent="0.25">
      <c r="A6" s="436" t="s">
        <v>33</v>
      </c>
      <c r="B6" s="104">
        <v>7</v>
      </c>
      <c r="C6" s="109">
        <f>B6/$B$8</f>
        <v>0.3888888888888889</v>
      </c>
      <c r="D6" s="104">
        <v>1</v>
      </c>
      <c r="E6" s="109">
        <f>D6/$D$8</f>
        <v>1.5384615384615385E-2</v>
      </c>
      <c r="F6" s="104">
        <v>1</v>
      </c>
      <c r="G6" s="109">
        <f>F6/$F$8</f>
        <v>3.7037037037037035E-2</v>
      </c>
      <c r="H6" s="104">
        <v>14</v>
      </c>
      <c r="I6" s="109">
        <f>H6/$H$8</f>
        <v>2.0172910662824207E-2</v>
      </c>
      <c r="J6" s="104">
        <v>4</v>
      </c>
      <c r="K6" s="109">
        <f>J6/$J$8</f>
        <v>5.1948051948051951E-2</v>
      </c>
      <c r="L6" s="104">
        <v>1</v>
      </c>
      <c r="M6" s="110">
        <f>L6/$L$8</f>
        <v>6.7114093959731542E-3</v>
      </c>
      <c r="N6" s="104">
        <f t="shared" ref="N6" si="0">B6+D6+F6+H6+J6+L6</f>
        <v>28</v>
      </c>
      <c r="O6" s="111">
        <f>N6/$N$8</f>
        <v>2.7184466019417475E-2</v>
      </c>
    </row>
    <row r="7" spans="1:15" ht="14.4" thickBot="1" x14ac:dyDescent="0.3">
      <c r="A7" s="112" t="s">
        <v>57</v>
      </c>
      <c r="B7" s="104">
        <v>9</v>
      </c>
      <c r="C7" s="113">
        <f>B7/$B$8</f>
        <v>0.5</v>
      </c>
      <c r="D7" s="104">
        <v>45</v>
      </c>
      <c r="E7" s="113">
        <f>D7/$D$8</f>
        <v>0.69230769230769229</v>
      </c>
      <c r="F7" s="104">
        <v>22</v>
      </c>
      <c r="G7" s="113">
        <f>F7/$F$8</f>
        <v>0.81481481481481477</v>
      </c>
      <c r="H7" s="104">
        <v>577</v>
      </c>
      <c r="I7" s="113">
        <f>H7/$H$8</f>
        <v>0.83141210374639773</v>
      </c>
      <c r="J7" s="104">
        <v>60</v>
      </c>
      <c r="K7" s="113">
        <f>J7/$J$8</f>
        <v>0.77922077922077926</v>
      </c>
      <c r="L7" s="104">
        <v>130</v>
      </c>
      <c r="M7" s="114">
        <f>L7/$L$8</f>
        <v>0.87248322147651003</v>
      </c>
      <c r="N7" s="104">
        <f>B7+D7+F7+H7+J7+L7</f>
        <v>843</v>
      </c>
      <c r="O7" s="115">
        <f>N7/$N$8</f>
        <v>0.81844660194174756</v>
      </c>
    </row>
    <row r="8" spans="1:15" ht="14.4" thickBot="1" x14ac:dyDescent="0.3">
      <c r="A8" s="437" t="s">
        <v>2</v>
      </c>
      <c r="B8" s="117">
        <f>SUM(B5:B7)</f>
        <v>18</v>
      </c>
      <c r="C8" s="118">
        <f>B8/$N$8</f>
        <v>1.7475728155339806E-2</v>
      </c>
      <c r="D8" s="119">
        <f>SUM(D5:D7)</f>
        <v>65</v>
      </c>
      <c r="E8" s="118">
        <f>D8/$N$8</f>
        <v>6.3106796116504854E-2</v>
      </c>
      <c r="F8" s="119">
        <f>SUM(F5:F7)</f>
        <v>27</v>
      </c>
      <c r="G8" s="118">
        <f>F8/$N$8</f>
        <v>2.621359223300971E-2</v>
      </c>
      <c r="H8" s="119">
        <f>SUM(H5:H7)</f>
        <v>694</v>
      </c>
      <c r="I8" s="118">
        <f>H8/$N$8</f>
        <v>0.67378640776699028</v>
      </c>
      <c r="J8" s="120">
        <f>SUM(J5:J7)</f>
        <v>77</v>
      </c>
      <c r="K8" s="121">
        <f>J8/$N$8</f>
        <v>7.4757281553398058E-2</v>
      </c>
      <c r="L8" s="122">
        <f>SUM(L5:L7)</f>
        <v>149</v>
      </c>
      <c r="M8" s="123">
        <f>L8/$N$8</f>
        <v>0.14466019417475728</v>
      </c>
      <c r="N8" s="124">
        <f t="shared" ref="N8" si="1">SUM(B8+D8+F8+H8+J8+L8)</f>
        <v>1030</v>
      </c>
      <c r="O8" s="125">
        <f>SUM(O5:O7)</f>
        <v>1</v>
      </c>
    </row>
    <row r="9" spans="1:15" ht="14.4" thickBot="1" x14ac:dyDescent="0.3">
      <c r="A9" s="438"/>
      <c r="B9" s="56"/>
      <c r="C9" s="127"/>
      <c r="D9" s="56"/>
      <c r="E9" s="127"/>
      <c r="F9" s="56"/>
      <c r="G9" s="127"/>
      <c r="H9" s="56"/>
      <c r="I9" s="127"/>
      <c r="J9" s="56"/>
      <c r="K9" s="128"/>
      <c r="L9" s="129"/>
      <c r="M9" s="128"/>
      <c r="N9" s="56"/>
      <c r="O9" s="128"/>
    </row>
    <row r="10" spans="1:15" ht="14.4" thickBot="1" x14ac:dyDescent="0.3">
      <c r="A10" s="96" t="s">
        <v>178</v>
      </c>
      <c r="B10" s="131">
        <f>B5</f>
        <v>2</v>
      </c>
      <c r="C10" s="132">
        <f>B10/N5</f>
        <v>1.2578616352201259E-2</v>
      </c>
      <c r="D10" s="131">
        <f>D5</f>
        <v>19</v>
      </c>
      <c r="E10" s="132">
        <f>D10/N5</f>
        <v>0.11949685534591195</v>
      </c>
      <c r="F10" s="131">
        <f>F5</f>
        <v>4</v>
      </c>
      <c r="G10" s="132">
        <f>F10/N5</f>
        <v>2.5157232704402517E-2</v>
      </c>
      <c r="H10" s="131">
        <f>H5</f>
        <v>103</v>
      </c>
      <c r="I10" s="132">
        <f>H10/N5</f>
        <v>0.64779874213836475</v>
      </c>
      <c r="J10" s="131">
        <f>J5</f>
        <v>13</v>
      </c>
      <c r="K10" s="132">
        <f>J10/N5</f>
        <v>8.1761006289308172E-2</v>
      </c>
      <c r="L10" s="131">
        <f>L5</f>
        <v>18</v>
      </c>
      <c r="M10" s="133">
        <f>L10/N5</f>
        <v>0.11320754716981132</v>
      </c>
    </row>
    <row r="11" spans="1:15" x14ac:dyDescent="0.25">
      <c r="B11" s="134"/>
      <c r="C11" s="134"/>
      <c r="D11" s="134"/>
      <c r="E11" s="134"/>
      <c r="F11" s="134"/>
      <c r="K11" s="135"/>
    </row>
    <row r="12" spans="1:15" ht="26.4" x14ac:dyDescent="0.25">
      <c r="A12" s="433" t="s">
        <v>163</v>
      </c>
      <c r="B12" s="134"/>
      <c r="C12" s="134"/>
      <c r="D12" s="134"/>
      <c r="E12" s="134"/>
      <c r="F12" s="134"/>
      <c r="K12" s="136"/>
    </row>
  </sheetData>
  <mergeCells count="8">
    <mergeCell ref="A1:D1"/>
    <mergeCell ref="N3:O3"/>
    <mergeCell ref="B3:C3"/>
    <mergeCell ref="D3:E3"/>
    <mergeCell ref="F3:G3"/>
    <mergeCell ref="H3:I3"/>
    <mergeCell ref="J3:K3"/>
    <mergeCell ref="L3:M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25"/>
  <sheetViews>
    <sheetView zoomScaleNormal="100" workbookViewId="0">
      <selection activeCell="K4" sqref="K4"/>
    </sheetView>
  </sheetViews>
  <sheetFormatPr defaultRowHeight="13.8" x14ac:dyDescent="0.25"/>
  <cols>
    <col min="1" max="1" width="28.5546875" style="49" customWidth="1"/>
    <col min="2" max="2" width="11.6640625" style="49" bestFit="1" customWidth="1"/>
    <col min="3" max="3" width="11.6640625" style="49" customWidth="1"/>
    <col min="4" max="4" width="8.88671875" style="49"/>
    <col min="5" max="5" width="9.5546875" style="49" bestFit="1" customWidth="1"/>
    <col min="6" max="16384" width="8.88671875" style="49"/>
  </cols>
  <sheetData>
    <row r="1" spans="1:19" x14ac:dyDescent="0.25">
      <c r="A1" s="365" t="s">
        <v>185</v>
      </c>
      <c r="B1" s="365"/>
      <c r="C1" s="365"/>
    </row>
    <row r="3" spans="1:19" ht="14.4" thickBot="1" x14ac:dyDescent="0.3">
      <c r="A3" s="137" t="s">
        <v>6</v>
      </c>
      <c r="B3" s="371" t="s">
        <v>34</v>
      </c>
      <c r="C3" s="371"/>
      <c r="D3" s="371" t="s">
        <v>35</v>
      </c>
      <c r="E3" s="371"/>
      <c r="F3" s="371" t="s">
        <v>70</v>
      </c>
      <c r="G3" s="371"/>
      <c r="H3" s="371" t="s">
        <v>175</v>
      </c>
      <c r="I3" s="371"/>
      <c r="J3" s="371" t="s">
        <v>36</v>
      </c>
      <c r="K3" s="371"/>
      <c r="L3" s="371" t="s">
        <v>37</v>
      </c>
      <c r="M3" s="371"/>
      <c r="N3" s="371" t="s">
        <v>38</v>
      </c>
      <c r="O3" s="371"/>
      <c r="P3" s="371" t="s">
        <v>39</v>
      </c>
      <c r="Q3" s="371"/>
      <c r="R3" s="371" t="s">
        <v>2</v>
      </c>
      <c r="S3" s="371"/>
    </row>
    <row r="4" spans="1:19" ht="42" thickBot="1" x14ac:dyDescent="0.3">
      <c r="A4" s="130"/>
      <c r="B4" s="97" t="s">
        <v>4</v>
      </c>
      <c r="C4" s="98" t="s">
        <v>5</v>
      </c>
      <c r="D4" s="98" t="s">
        <v>4</v>
      </c>
      <c r="E4" s="98" t="s">
        <v>5</v>
      </c>
      <c r="F4" s="98" t="s">
        <v>4</v>
      </c>
      <c r="G4" s="98" t="s">
        <v>5</v>
      </c>
      <c r="H4" s="98" t="s">
        <v>4</v>
      </c>
      <c r="I4" s="98" t="s">
        <v>5</v>
      </c>
      <c r="J4" s="98" t="s">
        <v>4</v>
      </c>
      <c r="K4" s="98" t="s">
        <v>5</v>
      </c>
      <c r="L4" s="98" t="s">
        <v>4</v>
      </c>
      <c r="M4" s="99" t="s">
        <v>5</v>
      </c>
      <c r="N4" s="99" t="s">
        <v>4</v>
      </c>
      <c r="O4" s="99" t="s">
        <v>5</v>
      </c>
      <c r="P4" s="99" t="s">
        <v>4</v>
      </c>
      <c r="Q4" s="138" t="s">
        <v>5</v>
      </c>
      <c r="R4" s="100" t="s">
        <v>4</v>
      </c>
      <c r="S4" s="101" t="s">
        <v>5</v>
      </c>
    </row>
    <row r="5" spans="1:19" x14ac:dyDescent="0.25">
      <c r="A5" s="103" t="s">
        <v>32</v>
      </c>
      <c r="B5" s="139">
        <v>48</v>
      </c>
      <c r="C5" s="105">
        <f>B5/$B$8</f>
        <v>0.30573248407643311</v>
      </c>
      <c r="D5" s="139">
        <v>7</v>
      </c>
      <c r="E5" s="105">
        <f>D5/$D$8</f>
        <v>5.8823529411764705E-2</v>
      </c>
      <c r="F5" s="139">
        <v>22</v>
      </c>
      <c r="G5" s="105">
        <f>F5/$F$8</f>
        <v>0.23404255319148937</v>
      </c>
      <c r="H5" s="139">
        <v>62</v>
      </c>
      <c r="I5" s="105">
        <f>H5/$H$8</f>
        <v>0.24505928853754941</v>
      </c>
      <c r="J5" s="139">
        <v>2</v>
      </c>
      <c r="K5" s="105">
        <f>J5/$J$8</f>
        <v>0.15384615384615385</v>
      </c>
      <c r="L5" s="139">
        <v>13</v>
      </c>
      <c r="M5" s="105">
        <f>L5/$L$8</f>
        <v>6.1032863849765258E-2</v>
      </c>
      <c r="N5" s="139">
        <v>4</v>
      </c>
      <c r="O5" s="105">
        <f>N5/$N$8</f>
        <v>3.9215686274509803E-2</v>
      </c>
      <c r="P5" s="139">
        <v>1</v>
      </c>
      <c r="Q5" s="140">
        <f>P5/$P$8</f>
        <v>1.2658227848101266E-2</v>
      </c>
      <c r="R5" s="141">
        <f>B5+D5+F5+H5+J5+L5+N5+P5</f>
        <v>159</v>
      </c>
      <c r="S5" s="142">
        <f>R5/$R$8</f>
        <v>0.15436893203883495</v>
      </c>
    </row>
    <row r="6" spans="1:19" x14ac:dyDescent="0.25">
      <c r="A6" s="108" t="s">
        <v>33</v>
      </c>
      <c r="B6" s="143">
        <v>4</v>
      </c>
      <c r="C6" s="109">
        <f>B6/$B$8</f>
        <v>2.5477707006369428E-2</v>
      </c>
      <c r="D6" s="143">
        <v>4</v>
      </c>
      <c r="E6" s="109">
        <f>D6/$D$8</f>
        <v>3.3613445378151259E-2</v>
      </c>
      <c r="F6" s="143">
        <v>1</v>
      </c>
      <c r="G6" s="105">
        <f>F6/$F$8</f>
        <v>1.0638297872340425E-2</v>
      </c>
      <c r="H6" s="143">
        <v>10</v>
      </c>
      <c r="I6" s="105">
        <f>H6/$H$8</f>
        <v>3.9525691699604744E-2</v>
      </c>
      <c r="J6" s="143"/>
      <c r="K6" s="109">
        <f>J6/$J$8</f>
        <v>0</v>
      </c>
      <c r="L6" s="143">
        <v>4</v>
      </c>
      <c r="M6" s="109">
        <f>L6/$L$8</f>
        <v>1.8779342723004695E-2</v>
      </c>
      <c r="N6" s="143"/>
      <c r="O6" s="109">
        <f>N6/$N$8</f>
        <v>0</v>
      </c>
      <c r="P6" s="143">
        <v>5</v>
      </c>
      <c r="Q6" s="144">
        <f>P6/$P$8</f>
        <v>6.3291139240506333E-2</v>
      </c>
      <c r="R6" s="141">
        <f t="shared" ref="R6:R7" si="0">B6+D6+F6+H6+J6+L6+N6+P6</f>
        <v>28</v>
      </c>
      <c r="S6" s="111">
        <f>R6/$R$8</f>
        <v>2.7184466019417475E-2</v>
      </c>
    </row>
    <row r="7" spans="1:19" ht="14.4" thickBot="1" x14ac:dyDescent="0.3">
      <c r="A7" s="145" t="s">
        <v>57</v>
      </c>
      <c r="B7" s="146">
        <v>105</v>
      </c>
      <c r="C7" s="113">
        <f>B7/$B$8</f>
        <v>0.66878980891719741</v>
      </c>
      <c r="D7" s="146">
        <v>108</v>
      </c>
      <c r="E7" s="113">
        <f>D7/$D$8</f>
        <v>0.90756302521008403</v>
      </c>
      <c r="F7" s="146">
        <v>71</v>
      </c>
      <c r="G7" s="105">
        <f>F7/$F$8</f>
        <v>0.75531914893617025</v>
      </c>
      <c r="H7" s="146">
        <v>181</v>
      </c>
      <c r="I7" s="105">
        <f>H7/$H$8</f>
        <v>0.71541501976284583</v>
      </c>
      <c r="J7" s="146">
        <v>11</v>
      </c>
      <c r="K7" s="113">
        <f>J7/$J$8</f>
        <v>0.84615384615384615</v>
      </c>
      <c r="L7" s="146">
        <v>196</v>
      </c>
      <c r="M7" s="113">
        <f>L7/$L$8</f>
        <v>0.92018779342723001</v>
      </c>
      <c r="N7" s="146">
        <v>98</v>
      </c>
      <c r="O7" s="113">
        <f>N7/$N$8</f>
        <v>0.96078431372549022</v>
      </c>
      <c r="P7" s="146">
        <v>73</v>
      </c>
      <c r="Q7" s="147">
        <f>P7/$P$8</f>
        <v>0.92405063291139244</v>
      </c>
      <c r="R7" s="141">
        <f t="shared" si="0"/>
        <v>843</v>
      </c>
      <c r="S7" s="115">
        <f>R7/$R$8</f>
        <v>0.81844660194174756</v>
      </c>
    </row>
    <row r="8" spans="1:19" ht="14.4" thickBot="1" x14ac:dyDescent="0.3">
      <c r="A8" s="116" t="s">
        <v>2</v>
      </c>
      <c r="B8" s="117">
        <f>SUM(B5:B7)</f>
        <v>157</v>
      </c>
      <c r="C8" s="118">
        <f t="shared" ref="C8:S8" si="1">SUM(C5:C7)</f>
        <v>1</v>
      </c>
      <c r="D8" s="117">
        <f>SUM(D5:D7)</f>
        <v>119</v>
      </c>
      <c r="E8" s="148">
        <f t="shared" si="1"/>
        <v>1</v>
      </c>
      <c r="F8" s="117">
        <f>SUM(F5:F7)</f>
        <v>94</v>
      </c>
      <c r="G8" s="148">
        <f t="shared" si="1"/>
        <v>1</v>
      </c>
      <c r="H8" s="117">
        <f>SUM(H5:H7)</f>
        <v>253</v>
      </c>
      <c r="I8" s="148">
        <f t="shared" si="1"/>
        <v>1</v>
      </c>
      <c r="J8" s="117">
        <f>SUM(J5:J7)</f>
        <v>13</v>
      </c>
      <c r="K8" s="148">
        <f t="shared" si="1"/>
        <v>1</v>
      </c>
      <c r="L8" s="117">
        <f>SUM(L5:L7)</f>
        <v>213</v>
      </c>
      <c r="M8" s="148">
        <f t="shared" si="1"/>
        <v>1</v>
      </c>
      <c r="N8" s="117">
        <f>SUM(N5:N7)</f>
        <v>102</v>
      </c>
      <c r="O8" s="148">
        <f t="shared" si="1"/>
        <v>1</v>
      </c>
      <c r="P8" s="117">
        <f>SUM(P5:P7)</f>
        <v>79</v>
      </c>
      <c r="Q8" s="148">
        <f t="shared" si="1"/>
        <v>1</v>
      </c>
      <c r="R8" s="149">
        <f>SUM(R5:R7)</f>
        <v>1030</v>
      </c>
      <c r="S8" s="150">
        <f t="shared" si="1"/>
        <v>1</v>
      </c>
    </row>
    <row r="9" spans="1:19" s="134" customFormat="1" ht="14.4" thickBot="1" x14ac:dyDescent="0.3">
      <c r="A9" s="151" t="s">
        <v>121</v>
      </c>
      <c r="R9" s="141"/>
    </row>
    <row r="10" spans="1:19" s="134" customFormat="1" ht="14.4" thickBot="1" x14ac:dyDescent="0.3">
      <c r="A10" s="94" t="s">
        <v>173</v>
      </c>
      <c r="B10" s="372">
        <v>0.29449999999999998</v>
      </c>
      <c r="C10" s="373"/>
      <c r="D10" s="372">
        <v>7.1400000000000005E-2</v>
      </c>
      <c r="E10" s="373"/>
      <c r="F10" s="372">
        <v>0.28089999999999998</v>
      </c>
      <c r="G10" s="373"/>
      <c r="H10" s="372">
        <v>0.21590000000000001</v>
      </c>
      <c r="I10" s="373"/>
      <c r="J10" s="372">
        <v>0.15379999999999999</v>
      </c>
      <c r="K10" s="373"/>
      <c r="L10" s="372">
        <v>5.9900000000000002E-2</v>
      </c>
      <c r="M10" s="373"/>
      <c r="N10" s="372">
        <v>3.09E-2</v>
      </c>
      <c r="O10" s="373"/>
      <c r="P10" s="372">
        <v>2.6700000000000002E-2</v>
      </c>
      <c r="Q10" s="373"/>
      <c r="R10" s="372">
        <v>0.15229999999999999</v>
      </c>
      <c r="S10" s="373"/>
    </row>
    <row r="11" spans="1:19" s="134" customFormat="1" x14ac:dyDescent="0.25">
      <c r="A11" s="49"/>
    </row>
    <row r="12" spans="1:19" x14ac:dyDescent="0.25">
      <c r="A12" s="95" t="s">
        <v>163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</row>
    <row r="13" spans="1:19" x14ac:dyDescent="0.25">
      <c r="A13" s="95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</row>
    <row r="14" spans="1:19" x14ac:dyDescent="0.25"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</row>
    <row r="15" spans="1:19" x14ac:dyDescent="0.25"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</row>
    <row r="16" spans="1:19" x14ac:dyDescent="0.25"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</row>
    <row r="17" spans="2:12" x14ac:dyDescent="0.25"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</row>
    <row r="18" spans="2:12" x14ac:dyDescent="0.25"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</row>
    <row r="19" spans="2:12" x14ac:dyDescent="0.25"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</row>
    <row r="20" spans="2:12" x14ac:dyDescent="0.25"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2:12" x14ac:dyDescent="0.25"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</row>
    <row r="22" spans="2:12" x14ac:dyDescent="0.25"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</row>
    <row r="23" spans="2:12" x14ac:dyDescent="0.25"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</row>
    <row r="24" spans="2:12" x14ac:dyDescent="0.25"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</row>
    <row r="25" spans="2:12" x14ac:dyDescent="0.25"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</row>
  </sheetData>
  <mergeCells count="19">
    <mergeCell ref="A1:C1"/>
    <mergeCell ref="D10:E10"/>
    <mergeCell ref="B10:C10"/>
    <mergeCell ref="H10:I10"/>
    <mergeCell ref="F10:G10"/>
    <mergeCell ref="B3:C3"/>
    <mergeCell ref="D3:E3"/>
    <mergeCell ref="L10:M10"/>
    <mergeCell ref="J10:K10"/>
    <mergeCell ref="L3:M3"/>
    <mergeCell ref="H3:I3"/>
    <mergeCell ref="F3:G3"/>
    <mergeCell ref="J3:K3"/>
    <mergeCell ref="R3:S3"/>
    <mergeCell ref="P3:Q3"/>
    <mergeCell ref="N3:O3"/>
    <mergeCell ref="R10:S10"/>
    <mergeCell ref="P10:Q10"/>
    <mergeCell ref="N10:O10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S22"/>
  <sheetViews>
    <sheetView topLeftCell="F1" workbookViewId="0">
      <selection activeCell="L11" sqref="L11"/>
    </sheetView>
  </sheetViews>
  <sheetFormatPr defaultRowHeight="13.8" x14ac:dyDescent="0.25"/>
  <cols>
    <col min="1" max="1" width="18.5546875" style="49" customWidth="1"/>
    <col min="2" max="17" width="8.88671875" style="49"/>
    <col min="18" max="19" width="9.109375" style="49"/>
    <col min="20" max="16384" width="8.88671875" style="49"/>
  </cols>
  <sheetData>
    <row r="1" spans="1:19" x14ac:dyDescent="0.25">
      <c r="A1" s="365" t="s">
        <v>186</v>
      </c>
      <c r="B1" s="365"/>
      <c r="C1" s="365"/>
      <c r="D1" s="365"/>
    </row>
    <row r="2" spans="1:19" ht="14.4" thickBot="1" x14ac:dyDescent="0.3"/>
    <row r="3" spans="1:19" ht="14.4" thickBot="1" x14ac:dyDescent="0.3">
      <c r="A3" s="152" t="s">
        <v>0</v>
      </c>
      <c r="B3" s="378" t="s">
        <v>68</v>
      </c>
      <c r="C3" s="379"/>
      <c r="D3" s="378" t="s">
        <v>28</v>
      </c>
      <c r="E3" s="379"/>
      <c r="F3" s="378" t="s">
        <v>29</v>
      </c>
      <c r="G3" s="379"/>
      <c r="H3" s="378" t="s">
        <v>43</v>
      </c>
      <c r="I3" s="379"/>
      <c r="J3" s="384" t="s">
        <v>107</v>
      </c>
      <c r="K3" s="385"/>
      <c r="L3" s="382" t="s">
        <v>31</v>
      </c>
      <c r="M3" s="383"/>
      <c r="N3" s="374" t="s">
        <v>169</v>
      </c>
      <c r="O3" s="375"/>
      <c r="P3" s="376" t="s">
        <v>63</v>
      </c>
      <c r="Q3" s="377"/>
      <c r="R3" s="378" t="s">
        <v>58</v>
      </c>
      <c r="S3" s="379"/>
    </row>
    <row r="4" spans="1:19" ht="28.2" thickBot="1" x14ac:dyDescent="0.3">
      <c r="A4" s="153" t="s">
        <v>1</v>
      </c>
      <c r="B4" s="154" t="s">
        <v>4</v>
      </c>
      <c r="C4" s="155" t="s">
        <v>42</v>
      </c>
      <c r="D4" s="155" t="s">
        <v>4</v>
      </c>
      <c r="E4" s="155" t="s">
        <v>42</v>
      </c>
      <c r="F4" s="155" t="s">
        <v>4</v>
      </c>
      <c r="G4" s="155" t="s">
        <v>42</v>
      </c>
      <c r="H4" s="155" t="s">
        <v>4</v>
      </c>
      <c r="I4" s="155" t="s">
        <v>42</v>
      </c>
      <c r="J4" s="155" t="s">
        <v>4</v>
      </c>
      <c r="K4" s="156" t="s">
        <v>42</v>
      </c>
      <c r="L4" s="157" t="s">
        <v>4</v>
      </c>
      <c r="M4" s="158" t="s">
        <v>42</v>
      </c>
      <c r="N4" s="155" t="s">
        <v>4</v>
      </c>
      <c r="O4" s="156" t="s">
        <v>42</v>
      </c>
      <c r="P4" s="159" t="s">
        <v>4</v>
      </c>
      <c r="Q4" s="160" t="s">
        <v>42</v>
      </c>
      <c r="R4" s="157" t="s">
        <v>4</v>
      </c>
      <c r="S4" s="158" t="s">
        <v>42</v>
      </c>
    </row>
    <row r="5" spans="1:19" x14ac:dyDescent="0.25">
      <c r="A5" s="161" t="s">
        <v>40</v>
      </c>
      <c r="B5" s="139">
        <v>22</v>
      </c>
      <c r="C5" s="105">
        <f>B5/$B$7</f>
        <v>0.6875</v>
      </c>
      <c r="D5" s="104">
        <v>80</v>
      </c>
      <c r="E5" s="105">
        <f>D5/$D$7</f>
        <v>0.8</v>
      </c>
      <c r="F5" s="104">
        <v>354</v>
      </c>
      <c r="G5" s="105">
        <f>F5/$F$7</f>
        <v>0.62544169611307421</v>
      </c>
      <c r="H5" s="104">
        <v>133</v>
      </c>
      <c r="I5" s="105">
        <f>H5/$H$7</f>
        <v>0.56595744680851068</v>
      </c>
      <c r="J5" s="104">
        <v>40</v>
      </c>
      <c r="K5" s="105">
        <f>J5/$J$7</f>
        <v>0.51282051282051277</v>
      </c>
      <c r="L5" s="141">
        <f>B5+D5+F5+H5+J5</f>
        <v>629</v>
      </c>
      <c r="M5" s="162">
        <f>L5/$L$7</f>
        <v>0.62215628090999009</v>
      </c>
      <c r="N5" s="104">
        <v>9</v>
      </c>
      <c r="O5" s="140">
        <f>N5/$N$7</f>
        <v>0.47368421052631576</v>
      </c>
      <c r="P5" s="163">
        <v>0</v>
      </c>
      <c r="Q5" s="162">
        <v>1</v>
      </c>
      <c r="R5" s="163">
        <f>L5+N5+P5</f>
        <v>638</v>
      </c>
      <c r="S5" s="107">
        <f>R5/$R$7</f>
        <v>0.61941747572815531</v>
      </c>
    </row>
    <row r="6" spans="1:19" ht="14.4" thickBot="1" x14ac:dyDescent="0.3">
      <c r="A6" s="164" t="s">
        <v>41</v>
      </c>
      <c r="B6" s="139">
        <v>10</v>
      </c>
      <c r="C6" s="105">
        <f>B6/$B$7</f>
        <v>0.3125</v>
      </c>
      <c r="D6" s="104">
        <v>20</v>
      </c>
      <c r="E6" s="105">
        <f>D6/$D$7</f>
        <v>0.2</v>
      </c>
      <c r="F6" s="104">
        <v>212</v>
      </c>
      <c r="G6" s="105">
        <f t="shared" ref="G6" si="0">F6/$F$7</f>
        <v>0.37455830388692579</v>
      </c>
      <c r="H6" s="104">
        <v>102</v>
      </c>
      <c r="I6" s="105">
        <f t="shared" ref="I6" si="1">H6/$H$7</f>
        <v>0.43404255319148938</v>
      </c>
      <c r="J6" s="104">
        <v>38</v>
      </c>
      <c r="K6" s="105">
        <f t="shared" ref="K6" si="2">J6/$J$7</f>
        <v>0.48717948717948717</v>
      </c>
      <c r="L6" s="141">
        <f>B6+D6+F6+H6+J6</f>
        <v>382</v>
      </c>
      <c r="M6" s="162">
        <f t="shared" ref="M6" si="3">L6/$L$7</f>
        <v>0.37784371909000991</v>
      </c>
      <c r="N6" s="165">
        <v>10</v>
      </c>
      <c r="O6" s="147">
        <f t="shared" ref="O6" si="4">N6/$N$7</f>
        <v>0.52631578947368418</v>
      </c>
      <c r="P6" s="166">
        <v>0</v>
      </c>
      <c r="Q6" s="167">
        <v>0</v>
      </c>
      <c r="R6" s="166">
        <f>L6+N6+P6</f>
        <v>392</v>
      </c>
      <c r="S6" s="115">
        <f t="shared" ref="S6" si="5">R6/$R$7</f>
        <v>0.38058252427184464</v>
      </c>
    </row>
    <row r="7" spans="1:19" s="12" customFormat="1" ht="14.4" thickBot="1" x14ac:dyDescent="0.3">
      <c r="A7" s="168" t="s">
        <v>2</v>
      </c>
      <c r="B7" s="169">
        <f>SUM(B5:B6)</f>
        <v>32</v>
      </c>
      <c r="C7" s="150">
        <f t="shared" ref="C7:O7" si="6">SUM(C5:C6)</f>
        <v>1</v>
      </c>
      <c r="D7" s="117">
        <f t="shared" si="6"/>
        <v>100</v>
      </c>
      <c r="E7" s="150">
        <f t="shared" si="6"/>
        <v>1</v>
      </c>
      <c r="F7" s="169">
        <f t="shared" si="6"/>
        <v>566</v>
      </c>
      <c r="G7" s="150">
        <f t="shared" si="6"/>
        <v>1</v>
      </c>
      <c r="H7" s="169">
        <f t="shared" si="6"/>
        <v>235</v>
      </c>
      <c r="I7" s="150">
        <f t="shared" si="6"/>
        <v>1</v>
      </c>
      <c r="J7" s="117">
        <f t="shared" si="6"/>
        <v>78</v>
      </c>
      <c r="K7" s="150">
        <f t="shared" si="6"/>
        <v>1</v>
      </c>
      <c r="L7" s="170">
        <f>SUM(L5:L6)</f>
        <v>1011</v>
      </c>
      <c r="M7" s="150">
        <f t="shared" si="6"/>
        <v>1</v>
      </c>
      <c r="N7" s="171">
        <f t="shared" si="6"/>
        <v>19</v>
      </c>
      <c r="O7" s="172">
        <f t="shared" si="6"/>
        <v>1</v>
      </c>
      <c r="P7" s="173">
        <f>SUM(P5:P6)</f>
        <v>0</v>
      </c>
      <c r="Q7" s="174">
        <f>SUM(Q5:Q6)</f>
        <v>1</v>
      </c>
      <c r="R7" s="175">
        <f>L7+N7+P7</f>
        <v>1030</v>
      </c>
      <c r="S7" s="150">
        <f>SUM(S5:S6)</f>
        <v>1</v>
      </c>
    </row>
    <row r="8" spans="1:19" ht="14.4" thickBot="1" x14ac:dyDescent="0.3">
      <c r="A8" s="70"/>
      <c r="B8" s="134"/>
      <c r="C8" s="134"/>
      <c r="D8" s="134"/>
      <c r="E8" s="134"/>
      <c r="F8" s="134"/>
      <c r="G8" s="134"/>
      <c r="H8" s="134"/>
      <c r="I8" s="134"/>
      <c r="J8" s="134"/>
    </row>
    <row r="9" spans="1:19" ht="14.4" thickBot="1" x14ac:dyDescent="0.3">
      <c r="A9" s="176" t="s">
        <v>59</v>
      </c>
      <c r="B9" s="380">
        <v>0.68659999999999999</v>
      </c>
      <c r="C9" s="380"/>
      <c r="D9" s="380">
        <v>0.76829999999999998</v>
      </c>
      <c r="E9" s="380"/>
      <c r="F9" s="380">
        <v>0.61780000000000002</v>
      </c>
      <c r="G9" s="380"/>
      <c r="H9" s="380">
        <v>0.5494</v>
      </c>
      <c r="I9" s="380"/>
      <c r="J9" s="380">
        <v>0.47889999999999999</v>
      </c>
      <c r="K9" s="380"/>
      <c r="L9" s="380">
        <v>0.60919999999999996</v>
      </c>
      <c r="M9" s="380"/>
      <c r="N9" s="380">
        <v>0.5</v>
      </c>
      <c r="O9" s="380"/>
      <c r="P9" s="372" t="s">
        <v>180</v>
      </c>
      <c r="Q9" s="373"/>
      <c r="R9" s="381">
        <v>0.60819999999999996</v>
      </c>
      <c r="S9" s="381"/>
    </row>
    <row r="10" spans="1:19" ht="14.4" thickBot="1" x14ac:dyDescent="0.3">
      <c r="A10" s="94" t="s">
        <v>173</v>
      </c>
      <c r="B10" s="134"/>
      <c r="C10" s="134"/>
      <c r="D10" s="134"/>
      <c r="E10" s="134"/>
      <c r="F10" s="134"/>
      <c r="G10" s="134"/>
      <c r="H10" s="134"/>
      <c r="I10" s="134"/>
      <c r="J10" s="134"/>
    </row>
    <row r="11" spans="1:19" x14ac:dyDescent="0.25">
      <c r="B11" s="134"/>
      <c r="C11" s="134"/>
      <c r="D11" s="134"/>
      <c r="E11" s="134"/>
      <c r="F11" s="134"/>
      <c r="G11" s="134"/>
      <c r="H11" s="134"/>
      <c r="I11" s="134"/>
    </row>
    <row r="12" spans="1:19" x14ac:dyDescent="0.25">
      <c r="A12" s="95" t="s">
        <v>163</v>
      </c>
      <c r="B12" s="134"/>
      <c r="C12" s="134"/>
      <c r="D12" s="134"/>
      <c r="E12" s="134"/>
      <c r="F12" s="134"/>
      <c r="G12" s="134"/>
      <c r="H12" s="134"/>
      <c r="I12" s="134"/>
    </row>
    <row r="13" spans="1:19" x14ac:dyDescent="0.25">
      <c r="A13" s="95" t="s">
        <v>174</v>
      </c>
      <c r="B13" s="134"/>
      <c r="C13" s="134"/>
      <c r="D13" s="134"/>
      <c r="E13" s="134"/>
      <c r="F13" s="134"/>
      <c r="G13" s="134"/>
      <c r="H13" s="134"/>
      <c r="I13" s="134"/>
      <c r="J13" s="134"/>
    </row>
    <row r="14" spans="1:19" x14ac:dyDescent="0.25">
      <c r="B14" s="134"/>
      <c r="C14" s="134"/>
      <c r="D14" s="134"/>
      <c r="E14" s="134"/>
      <c r="F14" s="134"/>
      <c r="G14" s="134"/>
      <c r="H14" s="134"/>
      <c r="I14" s="134"/>
      <c r="J14" s="134"/>
    </row>
    <row r="15" spans="1:19" x14ac:dyDescent="0.25">
      <c r="B15" s="134"/>
      <c r="C15" s="134"/>
      <c r="D15" s="134"/>
      <c r="E15" s="134"/>
      <c r="F15" s="134"/>
      <c r="G15" s="134"/>
      <c r="H15" s="134"/>
      <c r="I15" s="134"/>
      <c r="J15" s="134"/>
    </row>
    <row r="16" spans="1:19" x14ac:dyDescent="0.25">
      <c r="B16" s="134"/>
      <c r="C16" s="134"/>
      <c r="D16" s="134"/>
      <c r="E16" s="134"/>
      <c r="F16" s="134"/>
      <c r="G16" s="134"/>
      <c r="H16" s="134"/>
      <c r="I16" s="134"/>
      <c r="J16" s="134"/>
    </row>
    <row r="17" spans="2:10" x14ac:dyDescent="0.25">
      <c r="B17" s="134"/>
      <c r="C17" s="134"/>
      <c r="D17" s="134"/>
      <c r="E17" s="134"/>
      <c r="F17" s="134"/>
      <c r="G17" s="134"/>
      <c r="H17" s="134"/>
      <c r="I17" s="134"/>
      <c r="J17" s="134"/>
    </row>
    <row r="18" spans="2:10" x14ac:dyDescent="0.25">
      <c r="B18" s="134"/>
      <c r="C18" s="134"/>
      <c r="D18" s="134"/>
      <c r="E18" s="134"/>
      <c r="F18" s="134"/>
      <c r="G18" s="134"/>
      <c r="H18" s="134"/>
      <c r="I18" s="134"/>
      <c r="J18" s="134"/>
    </row>
    <row r="19" spans="2:10" x14ac:dyDescent="0.25">
      <c r="B19" s="134"/>
      <c r="C19" s="134"/>
      <c r="D19" s="134"/>
      <c r="E19" s="134"/>
      <c r="F19" s="134"/>
      <c r="G19" s="134"/>
      <c r="H19" s="134"/>
      <c r="I19" s="134"/>
      <c r="J19" s="134"/>
    </row>
    <row r="20" spans="2:10" x14ac:dyDescent="0.25">
      <c r="B20" s="134"/>
      <c r="C20" s="134"/>
      <c r="D20" s="134"/>
      <c r="E20" s="134"/>
      <c r="F20" s="134"/>
      <c r="G20" s="134"/>
      <c r="H20" s="134"/>
      <c r="I20" s="134"/>
      <c r="J20" s="134"/>
    </row>
    <row r="21" spans="2:10" x14ac:dyDescent="0.25">
      <c r="B21" s="134"/>
      <c r="C21" s="134"/>
      <c r="D21" s="134"/>
      <c r="E21" s="134"/>
      <c r="F21" s="134"/>
      <c r="G21" s="134"/>
      <c r="H21" s="134"/>
      <c r="I21" s="134"/>
      <c r="J21" s="134"/>
    </row>
    <row r="22" spans="2:10" x14ac:dyDescent="0.25">
      <c r="B22" s="134"/>
      <c r="C22" s="134"/>
      <c r="D22" s="134"/>
      <c r="E22" s="134"/>
      <c r="F22" s="134"/>
      <c r="G22" s="134"/>
      <c r="H22" s="134"/>
      <c r="I22" s="134"/>
      <c r="J22" s="134"/>
    </row>
  </sheetData>
  <mergeCells count="19">
    <mergeCell ref="A1:D1"/>
    <mergeCell ref="L3:M3"/>
    <mergeCell ref="B3:C3"/>
    <mergeCell ref="D3:E3"/>
    <mergeCell ref="F3:G3"/>
    <mergeCell ref="H3:I3"/>
    <mergeCell ref="J3:K3"/>
    <mergeCell ref="N3:O3"/>
    <mergeCell ref="P3:Q3"/>
    <mergeCell ref="R3:S3"/>
    <mergeCell ref="B9:C9"/>
    <mergeCell ref="P9:Q9"/>
    <mergeCell ref="N9:O9"/>
    <mergeCell ref="L9:M9"/>
    <mergeCell ref="J9:K9"/>
    <mergeCell ref="H9:I9"/>
    <mergeCell ref="F9:G9"/>
    <mergeCell ref="D9:E9"/>
    <mergeCell ref="R9:S9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O23"/>
  <sheetViews>
    <sheetView workbookViewId="0">
      <selection activeCell="H11" sqref="H11"/>
    </sheetView>
  </sheetViews>
  <sheetFormatPr defaultRowHeight="13.8" x14ac:dyDescent="0.25"/>
  <cols>
    <col min="1" max="1" width="18.109375" style="49" customWidth="1"/>
    <col min="2" max="2" width="11.109375" style="49" customWidth="1"/>
    <col min="3" max="3" width="9.33203125" style="49" customWidth="1"/>
    <col min="4" max="4" width="11.33203125" style="49" customWidth="1"/>
    <col min="5" max="5" width="9.88671875" style="49" customWidth="1"/>
    <col min="6" max="6" width="12" style="49" customWidth="1"/>
    <col min="7" max="7" width="8.5546875" style="49" customWidth="1"/>
    <col min="8" max="13" width="8.88671875" style="49"/>
    <col min="14" max="14" width="9.33203125" style="49" customWidth="1"/>
    <col min="15" max="15" width="9.88671875" style="49" customWidth="1"/>
    <col min="16" max="16384" width="8.88671875" style="49"/>
  </cols>
  <sheetData>
    <row r="1" spans="1:15" x14ac:dyDescent="0.25">
      <c r="A1" s="365" t="s">
        <v>187</v>
      </c>
      <c r="B1" s="365"/>
      <c r="C1" s="365"/>
      <c r="D1" s="365"/>
    </row>
    <row r="2" spans="1:15" ht="14.4" thickBot="1" x14ac:dyDescent="0.3"/>
    <row r="3" spans="1:15" s="102" customFormat="1" ht="30" customHeight="1" thickBot="1" x14ac:dyDescent="0.3">
      <c r="A3" s="359" t="s">
        <v>0</v>
      </c>
      <c r="B3" s="368" t="s">
        <v>170</v>
      </c>
      <c r="C3" s="369"/>
      <c r="D3" s="369" t="s">
        <v>165</v>
      </c>
      <c r="E3" s="369"/>
      <c r="F3" s="386" t="s">
        <v>64</v>
      </c>
      <c r="G3" s="387"/>
      <c r="H3" s="386" t="s">
        <v>65</v>
      </c>
      <c r="I3" s="387"/>
      <c r="J3" s="386" t="s">
        <v>66</v>
      </c>
      <c r="K3" s="387"/>
      <c r="L3" s="386" t="s">
        <v>67</v>
      </c>
      <c r="M3" s="388"/>
      <c r="N3" s="360" t="s">
        <v>2</v>
      </c>
      <c r="O3" s="361" t="s">
        <v>3</v>
      </c>
    </row>
    <row r="4" spans="1:15" s="102" customFormat="1" ht="28.2" thickBot="1" x14ac:dyDescent="0.3">
      <c r="A4" s="362" t="s">
        <v>1</v>
      </c>
      <c r="B4" s="97" t="s">
        <v>4</v>
      </c>
      <c r="C4" s="98" t="s">
        <v>42</v>
      </c>
      <c r="D4" s="98" t="s">
        <v>4</v>
      </c>
      <c r="E4" s="98" t="s">
        <v>42</v>
      </c>
      <c r="F4" s="98" t="s">
        <v>4</v>
      </c>
      <c r="G4" s="98" t="s">
        <v>42</v>
      </c>
      <c r="H4" s="98" t="s">
        <v>4</v>
      </c>
      <c r="I4" s="98" t="s">
        <v>42</v>
      </c>
      <c r="J4" s="98" t="s">
        <v>4</v>
      </c>
      <c r="K4" s="98" t="s">
        <v>42</v>
      </c>
      <c r="L4" s="98" t="s">
        <v>4</v>
      </c>
      <c r="M4" s="98" t="s">
        <v>42</v>
      </c>
      <c r="N4" s="100" t="s">
        <v>4</v>
      </c>
      <c r="O4" s="101" t="s">
        <v>42</v>
      </c>
    </row>
    <row r="5" spans="1:15" ht="14.4" thickBot="1" x14ac:dyDescent="0.3">
      <c r="A5" s="185" t="s">
        <v>40</v>
      </c>
      <c r="B5" s="186">
        <v>12</v>
      </c>
      <c r="C5" s="187">
        <f>B5/$B$7</f>
        <v>0.66666666666666663</v>
      </c>
      <c r="D5" s="186">
        <v>50</v>
      </c>
      <c r="E5" s="187">
        <f>D5/$D$7</f>
        <v>0.76923076923076927</v>
      </c>
      <c r="F5" s="186">
        <v>18</v>
      </c>
      <c r="G5" s="187">
        <f>F5/$F$7</f>
        <v>0.66666666666666663</v>
      </c>
      <c r="H5" s="186">
        <v>425</v>
      </c>
      <c r="I5" s="187">
        <f>H5/$H$7</f>
        <v>0.61239193083573484</v>
      </c>
      <c r="J5" s="186">
        <v>41</v>
      </c>
      <c r="K5" s="187">
        <f>J5/$J$7</f>
        <v>0.53246753246753242</v>
      </c>
      <c r="L5" s="186">
        <v>92</v>
      </c>
      <c r="M5" s="187">
        <f>L5/$L$7</f>
        <v>0.6174496644295302</v>
      </c>
      <c r="N5" s="189">
        <f>B5+D5+F5+H5+J5+L5</f>
        <v>638</v>
      </c>
      <c r="O5" s="190">
        <f>N5/$N$7</f>
        <v>0.61941747572815531</v>
      </c>
    </row>
    <row r="6" spans="1:15" ht="14.4" thickBot="1" x14ac:dyDescent="0.3">
      <c r="A6" s="191" t="s">
        <v>41</v>
      </c>
      <c r="B6" s="192">
        <v>6</v>
      </c>
      <c r="C6" s="193">
        <f>B6/$B$7</f>
        <v>0.33333333333333331</v>
      </c>
      <c r="D6" s="192">
        <v>15</v>
      </c>
      <c r="E6" s="193">
        <f>D6/$D$7</f>
        <v>0.23076923076923078</v>
      </c>
      <c r="F6" s="192">
        <v>9</v>
      </c>
      <c r="G6" s="193">
        <f>F6/$F$7</f>
        <v>0.33333333333333331</v>
      </c>
      <c r="H6" s="192">
        <v>269</v>
      </c>
      <c r="I6" s="193">
        <f>H6/$H$7</f>
        <v>0.38760806916426516</v>
      </c>
      <c r="J6" s="192">
        <v>36</v>
      </c>
      <c r="K6" s="193">
        <f>J6/$J$7</f>
        <v>0.46753246753246752</v>
      </c>
      <c r="L6" s="192">
        <v>57</v>
      </c>
      <c r="M6" s="193">
        <f>L6/$L$7</f>
        <v>0.3825503355704698</v>
      </c>
      <c r="N6" s="189">
        <f>B6+D6+F6+H6+J6+L6</f>
        <v>392</v>
      </c>
      <c r="O6" s="196">
        <f>N6/$N$7</f>
        <v>0.38058252427184464</v>
      </c>
    </row>
    <row r="7" spans="1:15" ht="14.4" thickBot="1" x14ac:dyDescent="0.3">
      <c r="A7" s="116" t="s">
        <v>2</v>
      </c>
      <c r="B7" s="117">
        <f>SUM(B5:B6)</f>
        <v>18</v>
      </c>
      <c r="C7" s="118">
        <f>B7/$B$7</f>
        <v>1</v>
      </c>
      <c r="D7" s="119">
        <f>SUM(D5:D6)</f>
        <v>65</v>
      </c>
      <c r="E7" s="118">
        <f>D7/$D$7</f>
        <v>1</v>
      </c>
      <c r="F7" s="119">
        <f>SUM(F5:F6)</f>
        <v>27</v>
      </c>
      <c r="G7" s="118">
        <f>F7/$F$7</f>
        <v>1</v>
      </c>
      <c r="H7" s="119">
        <f>SUM(H5:H6)</f>
        <v>694</v>
      </c>
      <c r="I7" s="363">
        <f>H7/$H$7</f>
        <v>1</v>
      </c>
      <c r="J7" s="120">
        <f>SUM(J5:J6)</f>
        <v>77</v>
      </c>
      <c r="K7" s="363">
        <f>J7/$J$7</f>
        <v>1</v>
      </c>
      <c r="L7" s="120">
        <f>SUM(L5:L6)</f>
        <v>149</v>
      </c>
      <c r="M7" s="118">
        <f>L7/$L$7</f>
        <v>1</v>
      </c>
      <c r="N7" s="230">
        <f>SUM(N5:N6)</f>
        <v>1030</v>
      </c>
      <c r="O7" s="150">
        <f>N7/$N$7</f>
        <v>1</v>
      </c>
    </row>
    <row r="8" spans="1:15" x14ac:dyDescent="0.25">
      <c r="A8" s="126"/>
      <c r="B8" s="56"/>
      <c r="C8" s="127"/>
      <c r="D8" s="56"/>
      <c r="E8" s="127"/>
      <c r="F8" s="56"/>
      <c r="G8" s="127"/>
      <c r="H8" s="56"/>
      <c r="I8" s="127"/>
      <c r="J8" s="56"/>
      <c r="K8" s="128"/>
      <c r="L8" s="56"/>
      <c r="M8" s="128"/>
      <c r="N8" s="129"/>
      <c r="O8" s="128"/>
    </row>
    <row r="9" spans="1:15" x14ac:dyDescent="0.25">
      <c r="B9" s="134"/>
      <c r="C9" s="134"/>
      <c r="D9" s="134"/>
      <c r="E9" s="134"/>
      <c r="F9" s="134"/>
      <c r="G9" s="134"/>
      <c r="H9" s="134"/>
      <c r="I9" s="134"/>
      <c r="J9" s="134"/>
    </row>
    <row r="10" spans="1:15" x14ac:dyDescent="0.25">
      <c r="A10" s="95" t="s">
        <v>163</v>
      </c>
      <c r="B10" s="134"/>
      <c r="C10" s="134"/>
      <c r="D10" s="134"/>
      <c r="E10" s="134"/>
      <c r="F10" s="134"/>
      <c r="G10" s="134"/>
      <c r="H10" s="134"/>
      <c r="I10" s="134"/>
      <c r="J10" s="134"/>
    </row>
    <row r="11" spans="1:15" x14ac:dyDescent="0.25">
      <c r="B11" s="134"/>
      <c r="C11" s="134"/>
      <c r="D11" s="134"/>
      <c r="E11" s="134"/>
      <c r="F11" s="134"/>
      <c r="G11" s="134"/>
      <c r="H11" s="134"/>
      <c r="I11" s="134"/>
      <c r="J11" s="134"/>
    </row>
    <row r="12" spans="1:15" x14ac:dyDescent="0.25">
      <c r="B12" s="134"/>
      <c r="C12" s="134"/>
      <c r="D12" s="134"/>
      <c r="E12" s="134"/>
      <c r="F12" s="134"/>
      <c r="G12" s="134"/>
      <c r="H12" s="134"/>
      <c r="I12" s="134"/>
      <c r="J12" s="134"/>
    </row>
    <row r="13" spans="1:15" x14ac:dyDescent="0.25">
      <c r="B13" s="134"/>
      <c r="C13" s="134"/>
      <c r="D13" s="134"/>
      <c r="E13" s="134"/>
      <c r="F13" s="134"/>
      <c r="G13" s="134"/>
      <c r="H13" s="134"/>
      <c r="I13" s="134"/>
      <c r="J13" s="134"/>
    </row>
    <row r="14" spans="1:15" x14ac:dyDescent="0.25">
      <c r="B14" s="134"/>
      <c r="C14" s="134"/>
      <c r="D14" s="134"/>
      <c r="E14" s="134"/>
      <c r="F14" s="134"/>
      <c r="G14" s="134"/>
      <c r="H14" s="134"/>
      <c r="I14" s="134"/>
      <c r="J14" s="134"/>
    </row>
    <row r="15" spans="1:15" x14ac:dyDescent="0.25">
      <c r="B15" s="134"/>
      <c r="C15" s="134"/>
      <c r="D15" s="134"/>
      <c r="E15" s="134"/>
      <c r="F15" s="134"/>
      <c r="G15" s="134"/>
      <c r="H15" s="134"/>
      <c r="I15" s="134"/>
      <c r="J15" s="134"/>
    </row>
    <row r="16" spans="1:15" x14ac:dyDescent="0.25">
      <c r="B16" s="134"/>
      <c r="C16" s="134"/>
      <c r="D16" s="134"/>
      <c r="E16" s="134"/>
      <c r="F16" s="134"/>
      <c r="G16" s="134"/>
      <c r="H16" s="134"/>
      <c r="I16" s="134"/>
      <c r="J16" s="134"/>
    </row>
    <row r="17" spans="2:10" x14ac:dyDescent="0.25">
      <c r="B17" s="134"/>
      <c r="C17" s="134"/>
      <c r="D17" s="134"/>
      <c r="E17" s="134"/>
      <c r="F17" s="134"/>
      <c r="G17" s="134"/>
      <c r="H17" s="134"/>
      <c r="I17" s="134"/>
      <c r="J17" s="134"/>
    </row>
    <row r="18" spans="2:10" x14ac:dyDescent="0.25">
      <c r="B18" s="134"/>
      <c r="C18" s="134"/>
      <c r="D18" s="134"/>
      <c r="E18" s="134"/>
      <c r="F18" s="134"/>
      <c r="G18" s="134"/>
      <c r="H18" s="134"/>
      <c r="I18" s="134"/>
      <c r="J18" s="134"/>
    </row>
    <row r="19" spans="2:10" x14ac:dyDescent="0.25">
      <c r="B19" s="134"/>
      <c r="C19" s="134"/>
      <c r="D19" s="134"/>
      <c r="E19" s="134"/>
      <c r="F19" s="134"/>
      <c r="G19" s="134"/>
      <c r="H19" s="134"/>
      <c r="I19" s="134"/>
      <c r="J19" s="134"/>
    </row>
    <row r="20" spans="2:10" x14ac:dyDescent="0.25">
      <c r="B20" s="134"/>
      <c r="C20" s="134"/>
      <c r="D20" s="134"/>
      <c r="E20" s="134"/>
      <c r="F20" s="134"/>
      <c r="G20" s="134"/>
      <c r="H20" s="134"/>
      <c r="I20" s="134"/>
      <c r="J20" s="134"/>
    </row>
    <row r="21" spans="2:10" x14ac:dyDescent="0.25">
      <c r="B21" s="134"/>
      <c r="C21" s="134"/>
      <c r="D21" s="134"/>
      <c r="E21" s="134"/>
      <c r="F21" s="134"/>
      <c r="G21" s="134"/>
      <c r="H21" s="134"/>
      <c r="I21" s="134"/>
      <c r="J21" s="134"/>
    </row>
    <row r="22" spans="2:10" x14ac:dyDescent="0.25">
      <c r="B22" s="134"/>
      <c r="C22" s="134"/>
      <c r="D22" s="134"/>
      <c r="E22" s="134"/>
      <c r="F22" s="134"/>
      <c r="G22" s="134"/>
      <c r="H22" s="134"/>
      <c r="I22" s="134"/>
      <c r="J22" s="134"/>
    </row>
    <row r="23" spans="2:10" x14ac:dyDescent="0.25">
      <c r="B23" s="134"/>
      <c r="C23" s="134"/>
      <c r="D23" s="134"/>
      <c r="E23" s="134"/>
      <c r="F23" s="134"/>
      <c r="G23" s="134"/>
      <c r="H23" s="134"/>
      <c r="I23" s="134"/>
      <c r="J23" s="134"/>
    </row>
  </sheetData>
  <mergeCells count="7">
    <mergeCell ref="J3:K3"/>
    <mergeCell ref="L3:M3"/>
    <mergeCell ref="A1:D1"/>
    <mergeCell ref="B3:C3"/>
    <mergeCell ref="D3:E3"/>
    <mergeCell ref="F3:G3"/>
    <mergeCell ref="H3:I3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S15"/>
  <sheetViews>
    <sheetView workbookViewId="0">
      <selection sqref="A1:XFD1048576"/>
    </sheetView>
  </sheetViews>
  <sheetFormatPr defaultRowHeight="13.8" x14ac:dyDescent="0.25"/>
  <cols>
    <col min="1" max="1" width="18.33203125" style="49" customWidth="1"/>
    <col min="2" max="19" width="9.88671875" style="49" customWidth="1"/>
    <col min="20" max="16384" width="8.88671875" style="49"/>
  </cols>
  <sheetData>
    <row r="1" spans="1:19" x14ac:dyDescent="0.25">
      <c r="A1" s="365" t="s">
        <v>188</v>
      </c>
      <c r="B1" s="365"/>
      <c r="C1" s="365"/>
      <c r="D1" s="365"/>
    </row>
    <row r="2" spans="1:19" ht="14.4" thickBot="1" x14ac:dyDescent="0.3"/>
    <row r="3" spans="1:19" ht="14.4" thickBot="1" x14ac:dyDescent="0.3">
      <c r="A3" s="177" t="s">
        <v>0</v>
      </c>
      <c r="B3" s="391" t="s">
        <v>34</v>
      </c>
      <c r="C3" s="389"/>
      <c r="D3" s="389" t="s">
        <v>35</v>
      </c>
      <c r="E3" s="389"/>
      <c r="F3" s="392" t="s">
        <v>70</v>
      </c>
      <c r="G3" s="393"/>
      <c r="H3" s="392" t="s">
        <v>175</v>
      </c>
      <c r="I3" s="393"/>
      <c r="J3" s="389" t="s">
        <v>36</v>
      </c>
      <c r="K3" s="389"/>
      <c r="L3" s="389" t="s">
        <v>37</v>
      </c>
      <c r="M3" s="389"/>
      <c r="N3" s="389" t="s">
        <v>38</v>
      </c>
      <c r="O3" s="389"/>
      <c r="P3" s="389" t="s">
        <v>39</v>
      </c>
      <c r="Q3" s="390"/>
      <c r="R3" s="178" t="s">
        <v>2</v>
      </c>
      <c r="S3" s="179" t="s">
        <v>3</v>
      </c>
    </row>
    <row r="4" spans="1:19" ht="28.2" thickBot="1" x14ac:dyDescent="0.3">
      <c r="A4" s="70" t="s">
        <v>1</v>
      </c>
      <c r="B4" s="180" t="s">
        <v>4</v>
      </c>
      <c r="C4" s="181" t="s">
        <v>42</v>
      </c>
      <c r="D4" s="181" t="s">
        <v>4</v>
      </c>
      <c r="E4" s="181" t="s">
        <v>42</v>
      </c>
      <c r="F4" s="181" t="s">
        <v>4</v>
      </c>
      <c r="G4" s="181" t="s">
        <v>42</v>
      </c>
      <c r="H4" s="181" t="s">
        <v>4</v>
      </c>
      <c r="I4" s="181" t="s">
        <v>42</v>
      </c>
      <c r="J4" s="181" t="s">
        <v>4</v>
      </c>
      <c r="K4" s="181" t="s">
        <v>42</v>
      </c>
      <c r="L4" s="181" t="s">
        <v>4</v>
      </c>
      <c r="M4" s="181" t="s">
        <v>42</v>
      </c>
      <c r="N4" s="181" t="s">
        <v>4</v>
      </c>
      <c r="O4" s="181" t="s">
        <v>42</v>
      </c>
      <c r="P4" s="181" t="s">
        <v>4</v>
      </c>
      <c r="Q4" s="182" t="s">
        <v>42</v>
      </c>
      <c r="R4" s="183" t="s">
        <v>4</v>
      </c>
      <c r="S4" s="184" t="s">
        <v>42</v>
      </c>
    </row>
    <row r="5" spans="1:19" ht="14.4" thickBot="1" x14ac:dyDescent="0.3">
      <c r="A5" s="185" t="s">
        <v>40</v>
      </c>
      <c r="B5" s="186">
        <v>107</v>
      </c>
      <c r="C5" s="187">
        <f>B5/$B$7</f>
        <v>0.68152866242038213</v>
      </c>
      <c r="D5" s="186">
        <v>71</v>
      </c>
      <c r="E5" s="187">
        <f>D5/$D$7</f>
        <v>0.59663865546218486</v>
      </c>
      <c r="F5" s="186">
        <v>60</v>
      </c>
      <c r="G5" s="187">
        <f>F5/$F$7</f>
        <v>0.63829787234042556</v>
      </c>
      <c r="H5" s="186">
        <v>163</v>
      </c>
      <c r="I5" s="187">
        <f>H5/$H$7</f>
        <v>0.64426877470355737</v>
      </c>
      <c r="J5" s="186">
        <v>12</v>
      </c>
      <c r="K5" s="187">
        <f>J5/$J$7</f>
        <v>0.92307692307692313</v>
      </c>
      <c r="L5" s="186">
        <v>128</v>
      </c>
      <c r="M5" s="187">
        <f>L5/$L$7</f>
        <v>0.60093896713615025</v>
      </c>
      <c r="N5" s="186">
        <v>54</v>
      </c>
      <c r="O5" s="187">
        <f>N5/$N$7</f>
        <v>0.52941176470588236</v>
      </c>
      <c r="P5" s="186">
        <v>43</v>
      </c>
      <c r="Q5" s="188">
        <f>P5/$P$7</f>
        <v>0.54430379746835444</v>
      </c>
      <c r="R5" s="189">
        <f>B5+D5+F5+H5+J5+L5+N5+P5</f>
        <v>638</v>
      </c>
      <c r="S5" s="190">
        <f>R5/$R$7</f>
        <v>0.61941747572815531</v>
      </c>
    </row>
    <row r="6" spans="1:19" ht="14.4" thickBot="1" x14ac:dyDescent="0.3">
      <c r="A6" s="191" t="s">
        <v>41</v>
      </c>
      <c r="B6" s="192">
        <v>50</v>
      </c>
      <c r="C6" s="193">
        <f>B6/$B$7</f>
        <v>0.31847133757961782</v>
      </c>
      <c r="D6" s="192">
        <v>48</v>
      </c>
      <c r="E6" s="193">
        <f>D6/$D$7</f>
        <v>0.40336134453781514</v>
      </c>
      <c r="F6" s="192">
        <v>34</v>
      </c>
      <c r="G6" s="193">
        <f t="shared" ref="G6:G7" si="0">F6/$F$7</f>
        <v>0.36170212765957449</v>
      </c>
      <c r="H6" s="192">
        <v>90</v>
      </c>
      <c r="I6" s="193">
        <f t="shared" ref="I6:I7" si="1">H6/$H$7</f>
        <v>0.35573122529644269</v>
      </c>
      <c r="J6" s="192">
        <v>1</v>
      </c>
      <c r="K6" s="193">
        <f t="shared" ref="K6:K7" si="2">J6/$J$7</f>
        <v>7.6923076923076927E-2</v>
      </c>
      <c r="L6" s="192">
        <v>85</v>
      </c>
      <c r="M6" s="193">
        <f t="shared" ref="M6:M7" si="3">L6/$L$7</f>
        <v>0.39906103286384975</v>
      </c>
      <c r="N6" s="192">
        <v>48</v>
      </c>
      <c r="O6" s="193">
        <f t="shared" ref="O6:O7" si="4">N6/$N$7</f>
        <v>0.47058823529411764</v>
      </c>
      <c r="P6" s="192">
        <v>36</v>
      </c>
      <c r="Q6" s="194">
        <f t="shared" ref="Q6:Q7" si="5">P6/$P$7</f>
        <v>0.45569620253164556</v>
      </c>
      <c r="R6" s="195">
        <f>B6+D6+F6+H6+J6+L6+N6+P6</f>
        <v>392</v>
      </c>
      <c r="S6" s="196">
        <f t="shared" ref="S6:S7" si="6">R6/$R$7</f>
        <v>0.38058252427184464</v>
      </c>
    </row>
    <row r="7" spans="1:19" ht="14.4" thickBot="1" x14ac:dyDescent="0.3">
      <c r="A7" s="197" t="s">
        <v>2</v>
      </c>
      <c r="B7" s="198">
        <f>SUM(B5:B6)</f>
        <v>157</v>
      </c>
      <c r="C7" s="199">
        <f>B7/$B$7</f>
        <v>1</v>
      </c>
      <c r="D7" s="200">
        <f>SUM(D5:D6)</f>
        <v>119</v>
      </c>
      <c r="E7" s="199">
        <f>D7/$D$7</f>
        <v>1</v>
      </c>
      <c r="F7" s="200">
        <f>SUM(F5:F6)</f>
        <v>94</v>
      </c>
      <c r="G7" s="199">
        <f t="shared" si="0"/>
        <v>1</v>
      </c>
      <c r="H7" s="200">
        <f>SUM(H5:H6)</f>
        <v>253</v>
      </c>
      <c r="I7" s="199">
        <f t="shared" si="1"/>
        <v>1</v>
      </c>
      <c r="J7" s="200">
        <f>SUM(J5:J6)</f>
        <v>13</v>
      </c>
      <c r="K7" s="199">
        <f t="shared" si="2"/>
        <v>1</v>
      </c>
      <c r="L7" s="200">
        <f>SUM(L5:L6)</f>
        <v>213</v>
      </c>
      <c r="M7" s="199">
        <f t="shared" si="3"/>
        <v>1</v>
      </c>
      <c r="N7" s="200">
        <f>SUM(N5:N6)</f>
        <v>102</v>
      </c>
      <c r="O7" s="199">
        <f t="shared" si="4"/>
        <v>1</v>
      </c>
      <c r="P7" s="200">
        <f>SUM(P5:P6)</f>
        <v>79</v>
      </c>
      <c r="Q7" s="201">
        <f t="shared" si="5"/>
        <v>1</v>
      </c>
      <c r="R7" s="202">
        <f>SUM(R5:R6)</f>
        <v>1030</v>
      </c>
      <c r="S7" s="203">
        <f t="shared" si="6"/>
        <v>1</v>
      </c>
    </row>
    <row r="8" spans="1:19" ht="14.4" thickBot="1" x14ac:dyDescent="0.3">
      <c r="A8" s="92"/>
    </row>
    <row r="9" spans="1:19" s="134" customFormat="1" ht="14.4" thickBot="1" x14ac:dyDescent="0.3">
      <c r="A9" s="204" t="s">
        <v>59</v>
      </c>
      <c r="B9" s="372">
        <v>0.63190000000000002</v>
      </c>
      <c r="C9" s="373"/>
      <c r="D9" s="372">
        <v>0.61109999999999998</v>
      </c>
      <c r="E9" s="373"/>
      <c r="F9" s="372">
        <v>0.60670000000000002</v>
      </c>
      <c r="G9" s="373"/>
      <c r="H9" s="372">
        <v>0.625</v>
      </c>
      <c r="I9" s="373"/>
      <c r="J9" s="372">
        <v>0.92310000000000003</v>
      </c>
      <c r="K9" s="373"/>
      <c r="L9" s="372">
        <v>0.60629999999999995</v>
      </c>
      <c r="M9" s="373"/>
      <c r="N9" s="372">
        <v>0.5464</v>
      </c>
      <c r="O9" s="373"/>
      <c r="P9" s="372">
        <v>0.5333</v>
      </c>
      <c r="Q9" s="373"/>
      <c r="R9" s="372">
        <v>0.60819999999999996</v>
      </c>
      <c r="S9" s="373"/>
    </row>
    <row r="10" spans="1:19" s="134" customFormat="1" ht="14.4" thickBot="1" x14ac:dyDescent="0.3">
      <c r="A10" s="94" t="s">
        <v>173</v>
      </c>
    </row>
    <row r="13" spans="1:19" x14ac:dyDescent="0.25">
      <c r="A13" s="95" t="s">
        <v>163</v>
      </c>
    </row>
    <row r="14" spans="1:19" x14ac:dyDescent="0.25">
      <c r="A14" s="95"/>
    </row>
    <row r="15" spans="1:19" x14ac:dyDescent="0.25">
      <c r="C15" s="205"/>
      <c r="E15" s="205"/>
      <c r="G15" s="205"/>
      <c r="I15" s="205"/>
      <c r="K15" s="205"/>
      <c r="M15" s="205"/>
      <c r="O15" s="205"/>
      <c r="Q15" s="205"/>
      <c r="S15" s="205"/>
    </row>
  </sheetData>
  <mergeCells count="18">
    <mergeCell ref="A1:D1"/>
    <mergeCell ref="P3:Q3"/>
    <mergeCell ref="B3:C3"/>
    <mergeCell ref="D3:E3"/>
    <mergeCell ref="J3:K3"/>
    <mergeCell ref="L3:M3"/>
    <mergeCell ref="N3:O3"/>
    <mergeCell ref="F3:G3"/>
    <mergeCell ref="H3:I3"/>
    <mergeCell ref="J9:K9"/>
    <mergeCell ref="D9:E9"/>
    <mergeCell ref="B9:C9"/>
    <mergeCell ref="R9:S9"/>
    <mergeCell ref="P9:Q9"/>
    <mergeCell ref="N9:O9"/>
    <mergeCell ref="L9:M9"/>
    <mergeCell ref="H9:I9"/>
    <mergeCell ref="F9:G9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S20"/>
  <sheetViews>
    <sheetView workbookViewId="0">
      <selection sqref="A1:XFD1048576"/>
    </sheetView>
  </sheetViews>
  <sheetFormatPr defaultColWidth="9.109375" defaultRowHeight="13.8" x14ac:dyDescent="0.25"/>
  <cols>
    <col min="1" max="1" width="12.6640625" style="49" bestFit="1" customWidth="1"/>
    <col min="2" max="2" width="9.109375" style="49"/>
    <col min="3" max="3" width="9.109375" style="49" customWidth="1"/>
    <col min="4" max="4" width="9.109375" style="49"/>
    <col min="5" max="5" width="9.109375" style="49" customWidth="1"/>
    <col min="6" max="6" width="9.109375" style="49"/>
    <col min="7" max="7" width="9.109375" style="49" customWidth="1"/>
    <col min="8" max="8" width="9.109375" style="49"/>
    <col min="9" max="9" width="9.109375" style="49" customWidth="1"/>
    <col min="10" max="10" width="9.109375" style="49"/>
    <col min="11" max="11" width="9.109375" style="49" customWidth="1"/>
    <col min="12" max="12" width="9.109375" style="49"/>
    <col min="13" max="13" width="9.109375" style="49" customWidth="1"/>
    <col min="14" max="17" width="9.109375" style="49"/>
    <col min="18" max="19" width="9.109375" style="49" customWidth="1"/>
    <col min="20" max="16384" width="9.109375" style="49"/>
  </cols>
  <sheetData>
    <row r="1" spans="1:19" x14ac:dyDescent="0.25">
      <c r="A1" s="365" t="s">
        <v>189</v>
      </c>
      <c r="B1" s="365"/>
      <c r="C1" s="365"/>
      <c r="D1" s="365"/>
    </row>
    <row r="2" spans="1:19" ht="14.4" thickBot="1" x14ac:dyDescent="0.3"/>
    <row r="3" spans="1:19" ht="15.75" customHeight="1" thickBot="1" x14ac:dyDescent="0.3">
      <c r="A3" s="152" t="s">
        <v>44</v>
      </c>
      <c r="B3" s="399" t="s">
        <v>68</v>
      </c>
      <c r="C3" s="399"/>
      <c r="D3" s="399" t="s">
        <v>28</v>
      </c>
      <c r="E3" s="399"/>
      <c r="F3" s="399" t="s">
        <v>29</v>
      </c>
      <c r="G3" s="399"/>
      <c r="H3" s="378" t="s">
        <v>43</v>
      </c>
      <c r="I3" s="379"/>
      <c r="J3" s="378" t="s">
        <v>107</v>
      </c>
      <c r="K3" s="398"/>
      <c r="L3" s="394" t="s">
        <v>31</v>
      </c>
      <c r="M3" s="395"/>
      <c r="N3" s="400" t="s">
        <v>169</v>
      </c>
      <c r="O3" s="384"/>
      <c r="P3" s="396" t="s">
        <v>63</v>
      </c>
      <c r="Q3" s="397"/>
      <c r="R3" s="394" t="s">
        <v>60</v>
      </c>
      <c r="S3" s="395"/>
    </row>
    <row r="4" spans="1:19" ht="28.2" thickBot="1" x14ac:dyDescent="0.3">
      <c r="A4" s="206" t="s">
        <v>1</v>
      </c>
      <c r="B4" s="157" t="s">
        <v>4</v>
      </c>
      <c r="C4" s="156" t="s">
        <v>42</v>
      </c>
      <c r="D4" s="157" t="s">
        <v>4</v>
      </c>
      <c r="E4" s="158" t="s">
        <v>42</v>
      </c>
      <c r="F4" s="154" t="s">
        <v>4</v>
      </c>
      <c r="G4" s="155" t="s">
        <v>42</v>
      </c>
      <c r="H4" s="155" t="s">
        <v>4</v>
      </c>
      <c r="I4" s="155" t="s">
        <v>42</v>
      </c>
      <c r="J4" s="155" t="s">
        <v>4</v>
      </c>
      <c r="K4" s="156" t="s">
        <v>42</v>
      </c>
      <c r="L4" s="207" t="s">
        <v>4</v>
      </c>
      <c r="M4" s="208" t="s">
        <v>42</v>
      </c>
      <c r="N4" s="156" t="s">
        <v>4</v>
      </c>
      <c r="O4" s="206" t="s">
        <v>42</v>
      </c>
      <c r="P4" s="156" t="s">
        <v>4</v>
      </c>
      <c r="Q4" s="159" t="s">
        <v>42</v>
      </c>
      <c r="R4" s="157" t="s">
        <v>4</v>
      </c>
      <c r="S4" s="158" t="s">
        <v>42</v>
      </c>
    </row>
    <row r="5" spans="1:19" x14ac:dyDescent="0.25">
      <c r="A5" s="209" t="s">
        <v>45</v>
      </c>
      <c r="B5" s="210">
        <v>2</v>
      </c>
      <c r="C5" s="211">
        <f>B5/$B$17</f>
        <v>6.25E-2</v>
      </c>
      <c r="D5" s="212">
        <v>2</v>
      </c>
      <c r="E5" s="107">
        <f>D5/$D$17</f>
        <v>0.02</v>
      </c>
      <c r="F5" s="210">
        <v>3</v>
      </c>
      <c r="G5" s="188">
        <f>F5/$F$17</f>
        <v>5.3003533568904597E-3</v>
      </c>
      <c r="H5" s="210">
        <v>0</v>
      </c>
      <c r="I5" s="190">
        <f>H5/$H$17</f>
        <v>0</v>
      </c>
      <c r="J5" s="210">
        <v>0</v>
      </c>
      <c r="K5" s="188">
        <f>J5/$J$17</f>
        <v>0</v>
      </c>
      <c r="L5" s="189">
        <f>B5+D5+F5+H5+J5</f>
        <v>7</v>
      </c>
      <c r="M5" s="190">
        <f>L5/$L$17</f>
        <v>6.923837784371909E-3</v>
      </c>
      <c r="N5" s="189">
        <v>0</v>
      </c>
      <c r="O5" s="190">
        <f t="shared" ref="O5:O15" si="0">N5/$N$17</f>
        <v>0</v>
      </c>
      <c r="P5" s="189">
        <v>0</v>
      </c>
      <c r="Q5" s="188">
        <f t="shared" ref="Q5:Q16" si="1">P5/$N$17</f>
        <v>0</v>
      </c>
      <c r="R5" s="141">
        <f>L5+N5+P5</f>
        <v>7</v>
      </c>
      <c r="S5" s="190">
        <f>R5/$R$17</f>
        <v>6.7961165048543689E-3</v>
      </c>
    </row>
    <row r="6" spans="1:19" x14ac:dyDescent="0.25">
      <c r="A6" s="213" t="s">
        <v>46</v>
      </c>
      <c r="B6" s="210">
        <v>8</v>
      </c>
      <c r="C6" s="214">
        <f t="shared" ref="C6:C17" si="2">B6/$B$17</f>
        <v>0.25</v>
      </c>
      <c r="D6" s="212">
        <v>28</v>
      </c>
      <c r="E6" s="111">
        <f t="shared" ref="E6:E15" si="3">D6/$D$17</f>
        <v>0.28000000000000003</v>
      </c>
      <c r="F6" s="210">
        <v>49</v>
      </c>
      <c r="G6" s="214">
        <f t="shared" ref="G6:G15" si="4">F6/$F$17</f>
        <v>8.6572438162544174E-2</v>
      </c>
      <c r="H6" s="210">
        <v>2</v>
      </c>
      <c r="I6" s="111">
        <f t="shared" ref="I6:I15" si="5">H6/$H$17</f>
        <v>8.5106382978723406E-3</v>
      </c>
      <c r="J6" s="210">
        <v>0</v>
      </c>
      <c r="K6" s="214">
        <f t="shared" ref="K6:K15" si="6">J6/$J$17</f>
        <v>0</v>
      </c>
      <c r="L6" s="215">
        <f t="shared" ref="L6:L16" si="7">B6+D6+F6+H6+J6</f>
        <v>87</v>
      </c>
      <c r="M6" s="111">
        <f t="shared" ref="M6:M15" si="8">L6/$L$17</f>
        <v>8.6053412462908013E-2</v>
      </c>
      <c r="N6" s="212">
        <v>0</v>
      </c>
      <c r="O6" s="111">
        <f t="shared" si="0"/>
        <v>0</v>
      </c>
      <c r="P6" s="215">
        <v>0</v>
      </c>
      <c r="Q6" s="214">
        <f t="shared" si="1"/>
        <v>0</v>
      </c>
      <c r="R6" s="141">
        <f t="shared" ref="R6:R16" si="9">L6+N6+P6</f>
        <v>87</v>
      </c>
      <c r="S6" s="107">
        <f t="shared" ref="S6:S17" si="10">R6/$R$17</f>
        <v>8.4466019417475724E-2</v>
      </c>
    </row>
    <row r="7" spans="1:19" x14ac:dyDescent="0.25">
      <c r="A7" s="213" t="s">
        <v>47</v>
      </c>
      <c r="B7" s="210">
        <v>1</v>
      </c>
      <c r="C7" s="214">
        <f t="shared" si="2"/>
        <v>3.125E-2</v>
      </c>
      <c r="D7" s="212">
        <v>17</v>
      </c>
      <c r="E7" s="111">
        <f t="shared" si="3"/>
        <v>0.17</v>
      </c>
      <c r="F7" s="210">
        <v>122</v>
      </c>
      <c r="G7" s="214">
        <f t="shared" si="4"/>
        <v>0.21554770318021202</v>
      </c>
      <c r="H7" s="210">
        <v>27</v>
      </c>
      <c r="I7" s="111">
        <f t="shared" si="5"/>
        <v>0.1148936170212766</v>
      </c>
      <c r="J7" s="210">
        <v>1</v>
      </c>
      <c r="K7" s="214">
        <f t="shared" si="6"/>
        <v>1.282051282051282E-2</v>
      </c>
      <c r="L7" s="215">
        <f t="shared" si="7"/>
        <v>168</v>
      </c>
      <c r="M7" s="111">
        <f t="shared" si="8"/>
        <v>0.16617210682492581</v>
      </c>
      <c r="N7" s="212">
        <v>0</v>
      </c>
      <c r="O7" s="111">
        <f t="shared" si="0"/>
        <v>0</v>
      </c>
      <c r="P7" s="215">
        <v>0</v>
      </c>
      <c r="Q7" s="214">
        <f t="shared" si="1"/>
        <v>0</v>
      </c>
      <c r="R7" s="141">
        <f t="shared" si="9"/>
        <v>168</v>
      </c>
      <c r="S7" s="107">
        <f t="shared" si="10"/>
        <v>0.16310679611650486</v>
      </c>
    </row>
    <row r="8" spans="1:19" x14ac:dyDescent="0.25">
      <c r="A8" s="213" t="s">
        <v>48</v>
      </c>
      <c r="B8" s="210">
        <v>2</v>
      </c>
      <c r="C8" s="214">
        <f t="shared" si="2"/>
        <v>6.25E-2</v>
      </c>
      <c r="D8" s="212">
        <v>16</v>
      </c>
      <c r="E8" s="111">
        <f t="shared" si="3"/>
        <v>0.16</v>
      </c>
      <c r="F8" s="210">
        <v>102</v>
      </c>
      <c r="G8" s="214">
        <f t="shared" si="4"/>
        <v>0.18021201413427562</v>
      </c>
      <c r="H8" s="210">
        <v>38</v>
      </c>
      <c r="I8" s="111">
        <f t="shared" si="5"/>
        <v>0.16170212765957448</v>
      </c>
      <c r="J8" s="210">
        <v>7</v>
      </c>
      <c r="K8" s="214">
        <f t="shared" si="6"/>
        <v>8.9743589743589744E-2</v>
      </c>
      <c r="L8" s="215">
        <f t="shared" si="7"/>
        <v>165</v>
      </c>
      <c r="M8" s="111">
        <f t="shared" si="8"/>
        <v>0.16320474777448071</v>
      </c>
      <c r="N8" s="212">
        <v>0</v>
      </c>
      <c r="O8" s="111">
        <f t="shared" si="0"/>
        <v>0</v>
      </c>
      <c r="P8" s="215">
        <v>0</v>
      </c>
      <c r="Q8" s="214">
        <f t="shared" si="1"/>
        <v>0</v>
      </c>
      <c r="R8" s="141">
        <f t="shared" si="9"/>
        <v>165</v>
      </c>
      <c r="S8" s="107">
        <f t="shared" si="10"/>
        <v>0.16019417475728157</v>
      </c>
    </row>
    <row r="9" spans="1:19" x14ac:dyDescent="0.25">
      <c r="A9" s="213" t="s">
        <v>49</v>
      </c>
      <c r="B9" s="210">
        <v>3</v>
      </c>
      <c r="C9" s="214">
        <f t="shared" si="2"/>
        <v>9.375E-2</v>
      </c>
      <c r="D9" s="212">
        <v>11</v>
      </c>
      <c r="E9" s="111">
        <f t="shared" si="3"/>
        <v>0.11</v>
      </c>
      <c r="F9" s="210">
        <v>94</v>
      </c>
      <c r="G9" s="214">
        <f t="shared" si="4"/>
        <v>0.16607773851590105</v>
      </c>
      <c r="H9" s="210">
        <v>59</v>
      </c>
      <c r="I9" s="111">
        <f t="shared" si="5"/>
        <v>0.25106382978723402</v>
      </c>
      <c r="J9" s="210">
        <v>24</v>
      </c>
      <c r="K9" s="214">
        <f t="shared" si="6"/>
        <v>0.30769230769230771</v>
      </c>
      <c r="L9" s="215">
        <f t="shared" si="7"/>
        <v>191</v>
      </c>
      <c r="M9" s="111">
        <f t="shared" si="8"/>
        <v>0.18892185954500496</v>
      </c>
      <c r="N9" s="212">
        <v>0</v>
      </c>
      <c r="O9" s="111">
        <f t="shared" si="0"/>
        <v>0</v>
      </c>
      <c r="P9" s="215">
        <v>0</v>
      </c>
      <c r="Q9" s="214">
        <f t="shared" si="1"/>
        <v>0</v>
      </c>
      <c r="R9" s="141">
        <f t="shared" si="9"/>
        <v>191</v>
      </c>
      <c r="S9" s="107">
        <f t="shared" si="10"/>
        <v>0.18543689320388348</v>
      </c>
    </row>
    <row r="10" spans="1:19" x14ac:dyDescent="0.25">
      <c r="A10" s="213" t="s">
        <v>50</v>
      </c>
      <c r="B10" s="210">
        <v>2</v>
      </c>
      <c r="C10" s="214">
        <f t="shared" si="2"/>
        <v>6.25E-2</v>
      </c>
      <c r="D10" s="212">
        <v>7</v>
      </c>
      <c r="E10" s="111">
        <f t="shared" si="3"/>
        <v>7.0000000000000007E-2</v>
      </c>
      <c r="F10" s="210">
        <v>41</v>
      </c>
      <c r="G10" s="214">
        <f t="shared" si="4"/>
        <v>7.2438162544169613E-2</v>
      </c>
      <c r="H10" s="210">
        <v>29</v>
      </c>
      <c r="I10" s="111">
        <f t="shared" si="5"/>
        <v>0.12340425531914893</v>
      </c>
      <c r="J10" s="210">
        <v>13</v>
      </c>
      <c r="K10" s="214">
        <f t="shared" si="6"/>
        <v>0.16666666666666666</v>
      </c>
      <c r="L10" s="215">
        <f t="shared" si="7"/>
        <v>92</v>
      </c>
      <c r="M10" s="111">
        <f t="shared" si="8"/>
        <v>9.0999010880316519E-2</v>
      </c>
      <c r="N10" s="212">
        <v>3</v>
      </c>
      <c r="O10" s="111">
        <f t="shared" si="0"/>
        <v>0.15789473684210525</v>
      </c>
      <c r="P10" s="215">
        <v>0</v>
      </c>
      <c r="Q10" s="214">
        <f t="shared" si="1"/>
        <v>0</v>
      </c>
      <c r="R10" s="141">
        <f t="shared" si="9"/>
        <v>95</v>
      </c>
      <c r="S10" s="107">
        <f t="shared" si="10"/>
        <v>9.2233009708737865E-2</v>
      </c>
    </row>
    <row r="11" spans="1:19" x14ac:dyDescent="0.25">
      <c r="A11" s="213" t="s">
        <v>51</v>
      </c>
      <c r="B11" s="210">
        <v>2</v>
      </c>
      <c r="C11" s="214">
        <f t="shared" si="2"/>
        <v>6.25E-2</v>
      </c>
      <c r="D11" s="212">
        <v>5</v>
      </c>
      <c r="E11" s="111">
        <f t="shared" si="3"/>
        <v>0.05</v>
      </c>
      <c r="F11" s="210">
        <v>42</v>
      </c>
      <c r="G11" s="214">
        <f t="shared" si="4"/>
        <v>7.4204946996466431E-2</v>
      </c>
      <c r="H11" s="210">
        <v>26</v>
      </c>
      <c r="I11" s="111">
        <f t="shared" si="5"/>
        <v>0.11063829787234042</v>
      </c>
      <c r="J11" s="210">
        <v>13</v>
      </c>
      <c r="K11" s="214">
        <f t="shared" si="6"/>
        <v>0.16666666666666666</v>
      </c>
      <c r="L11" s="215">
        <f t="shared" si="7"/>
        <v>88</v>
      </c>
      <c r="M11" s="111">
        <f t="shared" si="8"/>
        <v>8.7042532146389712E-2</v>
      </c>
      <c r="N11" s="212">
        <v>3</v>
      </c>
      <c r="O11" s="111">
        <f t="shared" si="0"/>
        <v>0.15789473684210525</v>
      </c>
      <c r="P11" s="215">
        <v>0</v>
      </c>
      <c r="Q11" s="214">
        <f t="shared" si="1"/>
        <v>0</v>
      </c>
      <c r="R11" s="141">
        <f t="shared" si="9"/>
        <v>91</v>
      </c>
      <c r="S11" s="107">
        <f t="shared" si="10"/>
        <v>8.8349514563106801E-2</v>
      </c>
    </row>
    <row r="12" spans="1:19" x14ac:dyDescent="0.25">
      <c r="A12" s="213" t="s">
        <v>52</v>
      </c>
      <c r="B12" s="210">
        <v>4</v>
      </c>
      <c r="C12" s="214">
        <f t="shared" si="2"/>
        <v>0.125</v>
      </c>
      <c r="D12" s="212">
        <v>8</v>
      </c>
      <c r="E12" s="111">
        <f t="shared" si="3"/>
        <v>0.08</v>
      </c>
      <c r="F12" s="210">
        <v>53</v>
      </c>
      <c r="G12" s="214">
        <f t="shared" si="4"/>
        <v>9.3639575971731448E-2</v>
      </c>
      <c r="H12" s="210">
        <v>37</v>
      </c>
      <c r="I12" s="111">
        <f t="shared" si="5"/>
        <v>0.1574468085106383</v>
      </c>
      <c r="J12" s="210">
        <v>10</v>
      </c>
      <c r="K12" s="214">
        <f t="shared" si="6"/>
        <v>0.12820512820512819</v>
      </c>
      <c r="L12" s="215">
        <f t="shared" si="7"/>
        <v>112</v>
      </c>
      <c r="M12" s="111">
        <f>L12/$L$17</f>
        <v>0.11078140454995054</v>
      </c>
      <c r="N12" s="212">
        <v>4</v>
      </c>
      <c r="O12" s="111">
        <f t="shared" si="0"/>
        <v>0.21052631578947367</v>
      </c>
      <c r="P12" s="215">
        <v>0</v>
      </c>
      <c r="Q12" s="214">
        <f t="shared" si="1"/>
        <v>0</v>
      </c>
      <c r="R12" s="141">
        <f t="shared" si="9"/>
        <v>116</v>
      </c>
      <c r="S12" s="107">
        <f t="shared" si="10"/>
        <v>0.11262135922330097</v>
      </c>
    </row>
    <row r="13" spans="1:19" x14ac:dyDescent="0.25">
      <c r="A13" s="213" t="s">
        <v>53</v>
      </c>
      <c r="B13" s="210">
        <v>2</v>
      </c>
      <c r="C13" s="214">
        <f t="shared" si="2"/>
        <v>6.25E-2</v>
      </c>
      <c r="D13" s="212">
        <v>4</v>
      </c>
      <c r="E13" s="111">
        <f t="shared" si="3"/>
        <v>0.04</v>
      </c>
      <c r="F13" s="210">
        <v>39</v>
      </c>
      <c r="G13" s="214">
        <f t="shared" si="4"/>
        <v>6.8904593639575976E-2</v>
      </c>
      <c r="H13" s="210">
        <v>12</v>
      </c>
      <c r="I13" s="111">
        <f t="shared" si="5"/>
        <v>5.106382978723404E-2</v>
      </c>
      <c r="J13" s="210">
        <v>8</v>
      </c>
      <c r="K13" s="214">
        <f t="shared" si="6"/>
        <v>0.10256410256410256</v>
      </c>
      <c r="L13" s="215">
        <f t="shared" si="7"/>
        <v>65</v>
      </c>
      <c r="M13" s="111">
        <f t="shared" si="8"/>
        <v>6.4292779426310578E-2</v>
      </c>
      <c r="N13" s="212">
        <v>6</v>
      </c>
      <c r="O13" s="111">
        <f t="shared" si="0"/>
        <v>0.31578947368421051</v>
      </c>
      <c r="P13" s="215">
        <v>0</v>
      </c>
      <c r="Q13" s="214">
        <f t="shared" si="1"/>
        <v>0</v>
      </c>
      <c r="R13" s="141">
        <f t="shared" si="9"/>
        <v>71</v>
      </c>
      <c r="S13" s="107">
        <f t="shared" si="10"/>
        <v>6.8932038834951456E-2</v>
      </c>
    </row>
    <row r="14" spans="1:19" x14ac:dyDescent="0.25">
      <c r="A14" s="213" t="s">
        <v>54</v>
      </c>
      <c r="B14" s="210">
        <v>4</v>
      </c>
      <c r="C14" s="214">
        <f t="shared" si="2"/>
        <v>0.125</v>
      </c>
      <c r="D14" s="212">
        <v>1</v>
      </c>
      <c r="E14" s="111">
        <f t="shared" si="3"/>
        <v>0.01</v>
      </c>
      <c r="F14" s="210">
        <v>19</v>
      </c>
      <c r="G14" s="214">
        <f t="shared" si="4"/>
        <v>3.3568904593639579E-2</v>
      </c>
      <c r="H14" s="210">
        <v>5</v>
      </c>
      <c r="I14" s="111">
        <f t="shared" si="5"/>
        <v>2.1276595744680851E-2</v>
      </c>
      <c r="J14" s="210">
        <v>1</v>
      </c>
      <c r="K14" s="214">
        <f t="shared" si="6"/>
        <v>1.282051282051282E-2</v>
      </c>
      <c r="L14" s="215">
        <f t="shared" si="7"/>
        <v>30</v>
      </c>
      <c r="M14" s="111">
        <f t="shared" si="8"/>
        <v>2.967359050445104E-2</v>
      </c>
      <c r="N14" s="212">
        <v>1</v>
      </c>
      <c r="O14" s="111">
        <f t="shared" si="0"/>
        <v>5.2631578947368418E-2</v>
      </c>
      <c r="P14" s="215">
        <v>0</v>
      </c>
      <c r="Q14" s="214">
        <f t="shared" si="1"/>
        <v>0</v>
      </c>
      <c r="R14" s="141">
        <f t="shared" si="9"/>
        <v>31</v>
      </c>
      <c r="S14" s="111">
        <f t="shared" si="10"/>
        <v>3.0097087378640777E-2</v>
      </c>
    </row>
    <row r="15" spans="1:19" x14ac:dyDescent="0.25">
      <c r="A15" s="213" t="s">
        <v>55</v>
      </c>
      <c r="B15" s="216">
        <v>2</v>
      </c>
      <c r="C15" s="214">
        <f t="shared" si="2"/>
        <v>6.25E-2</v>
      </c>
      <c r="D15" s="215">
        <v>1</v>
      </c>
      <c r="E15" s="111">
        <f t="shared" si="3"/>
        <v>0.01</v>
      </c>
      <c r="F15" s="216">
        <v>2</v>
      </c>
      <c r="G15" s="214">
        <f t="shared" si="4"/>
        <v>3.5335689045936395E-3</v>
      </c>
      <c r="H15" s="216">
        <v>0</v>
      </c>
      <c r="I15" s="111">
        <f t="shared" si="5"/>
        <v>0</v>
      </c>
      <c r="J15" s="216">
        <v>1</v>
      </c>
      <c r="K15" s="214">
        <f t="shared" si="6"/>
        <v>1.282051282051282E-2</v>
      </c>
      <c r="L15" s="215">
        <f t="shared" si="7"/>
        <v>6</v>
      </c>
      <c r="M15" s="111">
        <f t="shared" si="8"/>
        <v>5.9347181008902079E-3</v>
      </c>
      <c r="N15" s="212">
        <v>2</v>
      </c>
      <c r="O15" s="115">
        <f t="shared" si="0"/>
        <v>0.10526315789473684</v>
      </c>
      <c r="P15" s="217">
        <v>0</v>
      </c>
      <c r="Q15" s="218">
        <f t="shared" si="1"/>
        <v>0</v>
      </c>
      <c r="R15" s="141">
        <f t="shared" si="9"/>
        <v>8</v>
      </c>
      <c r="S15" s="111">
        <f t="shared" si="10"/>
        <v>7.7669902912621356E-3</v>
      </c>
    </row>
    <row r="16" spans="1:19" ht="14.4" thickBot="1" x14ac:dyDescent="0.3">
      <c r="A16" s="219" t="s">
        <v>25</v>
      </c>
      <c r="B16" s="210">
        <v>0</v>
      </c>
      <c r="C16" s="220">
        <f t="shared" si="2"/>
        <v>0</v>
      </c>
      <c r="D16" s="215">
        <v>0</v>
      </c>
      <c r="E16" s="221">
        <f t="shared" ref="E16" si="11">D16/$B$17</f>
        <v>0</v>
      </c>
      <c r="F16" s="216">
        <v>0</v>
      </c>
      <c r="G16" s="220">
        <f t="shared" ref="G16" si="12">F16/$B$17</f>
        <v>0</v>
      </c>
      <c r="H16" s="216">
        <v>0</v>
      </c>
      <c r="I16" s="221">
        <f t="shared" ref="I16" si="13">H16/$B$17</f>
        <v>0</v>
      </c>
      <c r="J16" s="216">
        <v>0</v>
      </c>
      <c r="K16" s="220">
        <f t="shared" ref="K16" si="14">J16/$B$17</f>
        <v>0</v>
      </c>
      <c r="L16" s="222">
        <f t="shared" si="7"/>
        <v>0</v>
      </c>
      <c r="M16" s="196">
        <f t="shared" ref="M16" si="15">L16/$B$17</f>
        <v>0</v>
      </c>
      <c r="N16" s="212">
        <v>0</v>
      </c>
      <c r="O16" s="115">
        <f t="shared" ref="O16" si="16">N16/$B$17</f>
        <v>0</v>
      </c>
      <c r="P16" s="217">
        <v>0</v>
      </c>
      <c r="Q16" s="218">
        <f t="shared" si="1"/>
        <v>0</v>
      </c>
      <c r="R16" s="141">
        <f t="shared" si="9"/>
        <v>0</v>
      </c>
      <c r="S16" s="223">
        <f t="shared" si="10"/>
        <v>0</v>
      </c>
    </row>
    <row r="17" spans="1:19" ht="14.4" thickBot="1" x14ac:dyDescent="0.3">
      <c r="A17" s="168" t="s">
        <v>2</v>
      </c>
      <c r="B17" s="224">
        <f>SUM(B5:B16)</f>
        <v>32</v>
      </c>
      <c r="C17" s="172">
        <f t="shared" si="2"/>
        <v>1</v>
      </c>
      <c r="D17" s="225">
        <f t="shared" ref="D17" si="17">SUM(D5:D16)</f>
        <v>100</v>
      </c>
      <c r="E17" s="150">
        <f>D17/$D$17</f>
        <v>1</v>
      </c>
      <c r="F17" s="226">
        <f t="shared" ref="F17:H17" si="18">SUM(F5:F16)</f>
        <v>566</v>
      </c>
      <c r="G17" s="172">
        <f>F17/$F$17</f>
        <v>1</v>
      </c>
      <c r="H17" s="226">
        <f t="shared" si="18"/>
        <v>235</v>
      </c>
      <c r="I17" s="150">
        <f>H17/$H$17</f>
        <v>1</v>
      </c>
      <c r="J17" s="224">
        <f t="shared" ref="J17" si="19">SUM(J5:J16)</f>
        <v>78</v>
      </c>
      <c r="K17" s="227">
        <f>J17/$J$17</f>
        <v>1</v>
      </c>
      <c r="L17" s="228">
        <f>SUM(L5:L16)</f>
        <v>1011</v>
      </c>
      <c r="M17" s="229">
        <f>L17/$L$17</f>
        <v>1</v>
      </c>
      <c r="N17" s="225">
        <f t="shared" ref="N17" si="20">SUM(N5:N16)</f>
        <v>19</v>
      </c>
      <c r="O17" s="150">
        <f>N17/$N$17</f>
        <v>1</v>
      </c>
      <c r="P17" s="225">
        <f>SUM(P5:P16)</f>
        <v>0</v>
      </c>
      <c r="Q17" s="172">
        <v>0</v>
      </c>
      <c r="R17" s="230">
        <f>L17+N17+P17</f>
        <v>1030</v>
      </c>
      <c r="S17" s="150">
        <f t="shared" si="10"/>
        <v>1</v>
      </c>
    </row>
    <row r="18" spans="1:19" x14ac:dyDescent="0.25">
      <c r="H18" s="134"/>
      <c r="L18" s="134"/>
    </row>
    <row r="19" spans="1:19" x14ac:dyDescent="0.25">
      <c r="A19" s="95" t="s">
        <v>163</v>
      </c>
    </row>
    <row r="20" spans="1:19" x14ac:dyDescent="0.25">
      <c r="A20" s="95" t="s">
        <v>174</v>
      </c>
    </row>
  </sheetData>
  <mergeCells count="10">
    <mergeCell ref="R3:S3"/>
    <mergeCell ref="A1:D1"/>
    <mergeCell ref="P3:Q3"/>
    <mergeCell ref="H3:I3"/>
    <mergeCell ref="J3:K3"/>
    <mergeCell ref="B3:C3"/>
    <mergeCell ref="D3:E3"/>
    <mergeCell ref="F3:G3"/>
    <mergeCell ref="L3:M3"/>
    <mergeCell ref="N3:O3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22"/>
  <sheetViews>
    <sheetView topLeftCell="A11" workbookViewId="0">
      <selection activeCell="A11" sqref="A1:XFD1048576"/>
    </sheetView>
  </sheetViews>
  <sheetFormatPr defaultRowHeight="13.8" x14ac:dyDescent="0.25"/>
  <cols>
    <col min="1" max="1" width="12.6640625" style="49" bestFit="1" customWidth="1"/>
    <col min="2" max="13" width="8.88671875" style="49"/>
    <col min="14" max="14" width="11.109375" style="49" bestFit="1" customWidth="1"/>
    <col min="15" max="16384" width="8.88671875" style="49"/>
  </cols>
  <sheetData>
    <row r="1" spans="1:15" x14ac:dyDescent="0.25">
      <c r="A1" s="365" t="s">
        <v>190</v>
      </c>
      <c r="B1" s="365"/>
      <c r="C1" s="365"/>
      <c r="D1" s="365"/>
      <c r="E1" s="365"/>
    </row>
    <row r="2" spans="1:15" ht="14.4" thickBot="1" x14ac:dyDescent="0.3"/>
    <row r="3" spans="1:15" ht="34.5" customHeight="1" thickBot="1" x14ac:dyDescent="0.3">
      <c r="A3" s="349" t="s">
        <v>44</v>
      </c>
      <c r="B3" s="368" t="s">
        <v>170</v>
      </c>
      <c r="C3" s="369"/>
      <c r="D3" s="369" t="s">
        <v>165</v>
      </c>
      <c r="E3" s="369"/>
      <c r="F3" s="403" t="s">
        <v>64</v>
      </c>
      <c r="G3" s="403"/>
      <c r="H3" s="403" t="s">
        <v>65</v>
      </c>
      <c r="I3" s="403"/>
      <c r="J3" s="403" t="s">
        <v>66</v>
      </c>
      <c r="K3" s="403"/>
      <c r="L3" s="403" t="s">
        <v>67</v>
      </c>
      <c r="M3" s="403"/>
      <c r="N3" s="401" t="s">
        <v>31</v>
      </c>
      <c r="O3" s="402"/>
    </row>
    <row r="4" spans="1:15" ht="42" thickBot="1" x14ac:dyDescent="0.3">
      <c r="A4" s="350"/>
      <c r="B4" s="351" t="s">
        <v>4</v>
      </c>
      <c r="C4" s="99" t="s">
        <v>5</v>
      </c>
      <c r="D4" s="99" t="s">
        <v>4</v>
      </c>
      <c r="E4" s="99" t="s">
        <v>5</v>
      </c>
      <c r="F4" s="99" t="s">
        <v>4</v>
      </c>
      <c r="G4" s="99" t="s">
        <v>5</v>
      </c>
      <c r="H4" s="99" t="s">
        <v>4</v>
      </c>
      <c r="I4" s="99" t="s">
        <v>5</v>
      </c>
      <c r="J4" s="99" t="s">
        <v>4</v>
      </c>
      <c r="K4" s="99" t="s">
        <v>5</v>
      </c>
      <c r="L4" s="99" t="s">
        <v>4</v>
      </c>
      <c r="M4" s="138" t="s">
        <v>5</v>
      </c>
      <c r="N4" s="100" t="s">
        <v>4</v>
      </c>
      <c r="O4" s="101" t="s">
        <v>5</v>
      </c>
    </row>
    <row r="5" spans="1:15" x14ac:dyDescent="0.25">
      <c r="A5" s="352" t="s">
        <v>45</v>
      </c>
      <c r="B5" s="210">
        <v>0</v>
      </c>
      <c r="C5" s="106">
        <f>B5/$B$17</f>
        <v>0</v>
      </c>
      <c r="D5" s="210">
        <v>1</v>
      </c>
      <c r="E5" s="353">
        <f>D5/$D$17</f>
        <v>1.5384615384615385E-2</v>
      </c>
      <c r="F5" s="210">
        <v>0</v>
      </c>
      <c r="G5" s="106">
        <f>F5/$F$17</f>
        <v>0</v>
      </c>
      <c r="H5" s="210">
        <v>5</v>
      </c>
      <c r="I5" s="106">
        <f>H5/$H$17</f>
        <v>7.2046109510086453E-3</v>
      </c>
      <c r="J5" s="210">
        <v>0</v>
      </c>
      <c r="K5" s="106">
        <f>J5/$J$17</f>
        <v>0</v>
      </c>
      <c r="L5" s="210">
        <v>1</v>
      </c>
      <c r="M5" s="211">
        <f>L5/$L$17</f>
        <v>6.7114093959731542E-3</v>
      </c>
      <c r="N5" s="212">
        <f>B5+D5+F5+H5+J5+L5</f>
        <v>7</v>
      </c>
      <c r="O5" s="107">
        <f>N5/$N$17</f>
        <v>6.7961165048543689E-3</v>
      </c>
    </row>
    <row r="6" spans="1:15" x14ac:dyDescent="0.25">
      <c r="A6" s="352" t="s">
        <v>46</v>
      </c>
      <c r="B6" s="210">
        <v>1</v>
      </c>
      <c r="C6" s="106">
        <f t="shared" ref="C6:C17" si="0">B6/$B$17</f>
        <v>5.5555555555555552E-2</v>
      </c>
      <c r="D6" s="210">
        <v>3</v>
      </c>
      <c r="E6" s="353">
        <f t="shared" ref="E6:E17" si="1">D6/$D$17</f>
        <v>4.6153846153846156E-2</v>
      </c>
      <c r="F6" s="210">
        <v>1</v>
      </c>
      <c r="G6" s="106">
        <f t="shared" ref="G6:G17" si="2">F6/$F$17</f>
        <v>3.7037037037037035E-2</v>
      </c>
      <c r="H6" s="210">
        <v>70</v>
      </c>
      <c r="I6" s="106">
        <f t="shared" ref="I6:I16" si="3">H6/$H$17</f>
        <v>0.10086455331412104</v>
      </c>
      <c r="J6" s="210">
        <v>6</v>
      </c>
      <c r="K6" s="106">
        <f t="shared" ref="K6:K17" si="4">J6/$J$17</f>
        <v>7.792207792207792E-2</v>
      </c>
      <c r="L6" s="210">
        <v>6</v>
      </c>
      <c r="M6" s="211">
        <f t="shared" ref="M6:M17" si="5">L6/$L$17</f>
        <v>4.0268456375838924E-2</v>
      </c>
      <c r="N6" s="212">
        <f t="shared" ref="N6:N16" si="6">B6+D6+F6+H6+J6+L6</f>
        <v>87</v>
      </c>
      <c r="O6" s="107">
        <f t="shared" ref="O6:O17" si="7">N6/$N$17</f>
        <v>8.4466019417475724E-2</v>
      </c>
    </row>
    <row r="7" spans="1:15" x14ac:dyDescent="0.25">
      <c r="A7" s="354" t="s">
        <v>47</v>
      </c>
      <c r="B7" s="210">
        <v>2</v>
      </c>
      <c r="C7" s="106">
        <f t="shared" si="0"/>
        <v>0.1111111111111111</v>
      </c>
      <c r="D7" s="210">
        <v>10</v>
      </c>
      <c r="E7" s="353">
        <f t="shared" si="1"/>
        <v>0.15384615384615385</v>
      </c>
      <c r="F7" s="210">
        <v>0</v>
      </c>
      <c r="G7" s="106">
        <f t="shared" si="2"/>
        <v>0</v>
      </c>
      <c r="H7" s="210">
        <v>117</v>
      </c>
      <c r="I7" s="106">
        <f t="shared" si="3"/>
        <v>0.16858789625360229</v>
      </c>
      <c r="J7" s="210">
        <v>7</v>
      </c>
      <c r="K7" s="106">
        <f t="shared" si="4"/>
        <v>9.0909090909090912E-2</v>
      </c>
      <c r="L7" s="210">
        <v>32</v>
      </c>
      <c r="M7" s="211">
        <f t="shared" si="5"/>
        <v>0.21476510067114093</v>
      </c>
      <c r="N7" s="212">
        <f t="shared" si="6"/>
        <v>168</v>
      </c>
      <c r="O7" s="107">
        <f t="shared" si="7"/>
        <v>0.16310679611650486</v>
      </c>
    </row>
    <row r="8" spans="1:15" x14ac:dyDescent="0.25">
      <c r="A8" s="354" t="s">
        <v>48</v>
      </c>
      <c r="B8" s="210">
        <v>1</v>
      </c>
      <c r="C8" s="106">
        <f t="shared" si="0"/>
        <v>5.5555555555555552E-2</v>
      </c>
      <c r="D8" s="210">
        <v>16</v>
      </c>
      <c r="E8" s="353">
        <f t="shared" si="1"/>
        <v>0.24615384615384617</v>
      </c>
      <c r="F8" s="210">
        <v>3</v>
      </c>
      <c r="G8" s="106">
        <f t="shared" si="2"/>
        <v>0.1111111111111111</v>
      </c>
      <c r="H8" s="210">
        <v>116</v>
      </c>
      <c r="I8" s="106">
        <f t="shared" si="3"/>
        <v>0.16714697406340057</v>
      </c>
      <c r="J8" s="210">
        <v>10</v>
      </c>
      <c r="K8" s="106">
        <f t="shared" si="4"/>
        <v>0.12987012987012986</v>
      </c>
      <c r="L8" s="210">
        <v>19</v>
      </c>
      <c r="M8" s="211">
        <f t="shared" si="5"/>
        <v>0.12751677852348994</v>
      </c>
      <c r="N8" s="212">
        <f t="shared" si="6"/>
        <v>165</v>
      </c>
      <c r="O8" s="107">
        <f t="shared" si="7"/>
        <v>0.16019417475728157</v>
      </c>
    </row>
    <row r="9" spans="1:15" x14ac:dyDescent="0.25">
      <c r="A9" s="354" t="s">
        <v>49</v>
      </c>
      <c r="B9" s="210">
        <v>2</v>
      </c>
      <c r="C9" s="106">
        <f t="shared" si="0"/>
        <v>0.1111111111111111</v>
      </c>
      <c r="D9" s="210">
        <v>16</v>
      </c>
      <c r="E9" s="353">
        <f t="shared" si="1"/>
        <v>0.24615384615384617</v>
      </c>
      <c r="F9" s="210">
        <v>11</v>
      </c>
      <c r="G9" s="106">
        <f t="shared" si="2"/>
        <v>0.40740740740740738</v>
      </c>
      <c r="H9" s="210">
        <v>99</v>
      </c>
      <c r="I9" s="106">
        <f t="shared" si="3"/>
        <v>0.14265129682997119</v>
      </c>
      <c r="J9" s="210">
        <v>18</v>
      </c>
      <c r="K9" s="106">
        <f t="shared" si="4"/>
        <v>0.23376623376623376</v>
      </c>
      <c r="L9" s="210">
        <v>45</v>
      </c>
      <c r="M9" s="211">
        <f t="shared" si="5"/>
        <v>0.30201342281879195</v>
      </c>
      <c r="N9" s="212">
        <f t="shared" si="6"/>
        <v>191</v>
      </c>
      <c r="O9" s="107">
        <f t="shared" si="7"/>
        <v>0.18543689320388348</v>
      </c>
    </row>
    <row r="10" spans="1:15" x14ac:dyDescent="0.25">
      <c r="A10" s="354" t="s">
        <v>50</v>
      </c>
      <c r="B10" s="210">
        <v>3</v>
      </c>
      <c r="C10" s="106">
        <f t="shared" si="0"/>
        <v>0.16666666666666666</v>
      </c>
      <c r="D10" s="210">
        <v>5</v>
      </c>
      <c r="E10" s="353">
        <f t="shared" si="1"/>
        <v>7.6923076923076927E-2</v>
      </c>
      <c r="F10" s="210">
        <v>5</v>
      </c>
      <c r="G10" s="106">
        <f t="shared" si="2"/>
        <v>0.18518518518518517</v>
      </c>
      <c r="H10" s="210">
        <v>53</v>
      </c>
      <c r="I10" s="106">
        <f t="shared" si="3"/>
        <v>7.6368876080691636E-2</v>
      </c>
      <c r="J10" s="210">
        <v>5</v>
      </c>
      <c r="K10" s="106">
        <f t="shared" si="4"/>
        <v>6.4935064935064929E-2</v>
      </c>
      <c r="L10" s="210">
        <v>24</v>
      </c>
      <c r="M10" s="211">
        <f t="shared" si="5"/>
        <v>0.16107382550335569</v>
      </c>
      <c r="N10" s="212">
        <f t="shared" si="6"/>
        <v>95</v>
      </c>
      <c r="O10" s="107">
        <f t="shared" si="7"/>
        <v>9.2233009708737865E-2</v>
      </c>
    </row>
    <row r="11" spans="1:15" x14ac:dyDescent="0.25">
      <c r="A11" s="354" t="s">
        <v>51</v>
      </c>
      <c r="B11" s="210">
        <v>1</v>
      </c>
      <c r="C11" s="106">
        <f t="shared" si="0"/>
        <v>5.5555555555555552E-2</v>
      </c>
      <c r="D11" s="210">
        <v>7</v>
      </c>
      <c r="E11" s="353">
        <f t="shared" si="1"/>
        <v>0.1076923076923077</v>
      </c>
      <c r="F11" s="210">
        <v>2</v>
      </c>
      <c r="G11" s="106">
        <f t="shared" si="2"/>
        <v>7.407407407407407E-2</v>
      </c>
      <c r="H11" s="210">
        <v>59</v>
      </c>
      <c r="I11" s="106">
        <f t="shared" si="3"/>
        <v>8.5014409221902024E-2</v>
      </c>
      <c r="J11" s="210">
        <v>14</v>
      </c>
      <c r="K11" s="106">
        <f t="shared" si="4"/>
        <v>0.18181818181818182</v>
      </c>
      <c r="L11" s="210">
        <v>8</v>
      </c>
      <c r="M11" s="211">
        <f t="shared" si="5"/>
        <v>5.3691275167785234E-2</v>
      </c>
      <c r="N11" s="212">
        <f t="shared" si="6"/>
        <v>91</v>
      </c>
      <c r="O11" s="107">
        <f t="shared" si="7"/>
        <v>8.8349514563106801E-2</v>
      </c>
    </row>
    <row r="12" spans="1:15" x14ac:dyDescent="0.25">
      <c r="A12" s="354" t="s">
        <v>52</v>
      </c>
      <c r="B12" s="210">
        <v>3</v>
      </c>
      <c r="C12" s="106">
        <f t="shared" si="0"/>
        <v>0.16666666666666666</v>
      </c>
      <c r="D12" s="210">
        <v>5</v>
      </c>
      <c r="E12" s="353">
        <f t="shared" si="1"/>
        <v>7.6923076923076927E-2</v>
      </c>
      <c r="F12" s="210">
        <v>3</v>
      </c>
      <c r="G12" s="106">
        <f t="shared" si="2"/>
        <v>0.1111111111111111</v>
      </c>
      <c r="H12" s="210">
        <v>85</v>
      </c>
      <c r="I12" s="106">
        <f t="shared" si="3"/>
        <v>0.12247838616714697</v>
      </c>
      <c r="J12" s="210">
        <v>8</v>
      </c>
      <c r="K12" s="106">
        <f t="shared" si="4"/>
        <v>0.1038961038961039</v>
      </c>
      <c r="L12" s="210">
        <v>12</v>
      </c>
      <c r="M12" s="211">
        <f t="shared" si="5"/>
        <v>8.0536912751677847E-2</v>
      </c>
      <c r="N12" s="212">
        <f t="shared" si="6"/>
        <v>116</v>
      </c>
      <c r="O12" s="107">
        <f t="shared" si="7"/>
        <v>0.11262135922330097</v>
      </c>
    </row>
    <row r="13" spans="1:15" x14ac:dyDescent="0.25">
      <c r="A13" s="354" t="s">
        <v>53</v>
      </c>
      <c r="B13" s="210">
        <v>3</v>
      </c>
      <c r="C13" s="106">
        <f t="shared" si="0"/>
        <v>0.16666666666666666</v>
      </c>
      <c r="D13" s="210">
        <v>2</v>
      </c>
      <c r="E13" s="353">
        <f t="shared" si="1"/>
        <v>3.0769230769230771E-2</v>
      </c>
      <c r="F13" s="210">
        <v>2</v>
      </c>
      <c r="G13" s="106">
        <f t="shared" si="2"/>
        <v>7.407407407407407E-2</v>
      </c>
      <c r="H13" s="210">
        <v>58</v>
      </c>
      <c r="I13" s="106">
        <f t="shared" si="3"/>
        <v>8.3573487031700283E-2</v>
      </c>
      <c r="J13" s="210">
        <v>4</v>
      </c>
      <c r="K13" s="106">
        <f t="shared" si="4"/>
        <v>5.1948051948051951E-2</v>
      </c>
      <c r="L13" s="210">
        <v>2</v>
      </c>
      <c r="M13" s="211">
        <f t="shared" si="5"/>
        <v>1.3422818791946308E-2</v>
      </c>
      <c r="N13" s="212">
        <f t="shared" si="6"/>
        <v>71</v>
      </c>
      <c r="O13" s="107">
        <f t="shared" si="7"/>
        <v>6.8932038834951456E-2</v>
      </c>
    </row>
    <row r="14" spans="1:15" x14ac:dyDescent="0.25">
      <c r="A14" s="354" t="s">
        <v>54</v>
      </c>
      <c r="B14" s="210">
        <v>1</v>
      </c>
      <c r="C14" s="106">
        <f t="shared" si="0"/>
        <v>5.5555555555555552E-2</v>
      </c>
      <c r="D14" s="210">
        <v>0</v>
      </c>
      <c r="E14" s="353">
        <f t="shared" si="1"/>
        <v>0</v>
      </c>
      <c r="F14" s="210">
        <v>0</v>
      </c>
      <c r="G14" s="106">
        <f t="shared" si="2"/>
        <v>0</v>
      </c>
      <c r="H14" s="210">
        <v>26</v>
      </c>
      <c r="I14" s="106">
        <f t="shared" si="3"/>
        <v>3.7463976945244955E-2</v>
      </c>
      <c r="J14" s="210">
        <v>4</v>
      </c>
      <c r="K14" s="106">
        <f t="shared" si="4"/>
        <v>5.1948051948051951E-2</v>
      </c>
      <c r="L14" s="210">
        <v>0</v>
      </c>
      <c r="M14" s="211">
        <f t="shared" si="5"/>
        <v>0</v>
      </c>
      <c r="N14" s="212">
        <f t="shared" si="6"/>
        <v>31</v>
      </c>
      <c r="O14" s="107">
        <f t="shared" si="7"/>
        <v>3.0097087378640777E-2</v>
      </c>
    </row>
    <row r="15" spans="1:15" x14ac:dyDescent="0.25">
      <c r="A15" s="355" t="s">
        <v>55</v>
      </c>
      <c r="B15" s="210">
        <v>1</v>
      </c>
      <c r="C15" s="106">
        <f t="shared" si="0"/>
        <v>5.5555555555555552E-2</v>
      </c>
      <c r="D15" s="210">
        <v>0</v>
      </c>
      <c r="E15" s="353">
        <f t="shared" si="1"/>
        <v>0</v>
      </c>
      <c r="F15" s="210">
        <v>0</v>
      </c>
      <c r="G15" s="106">
        <f t="shared" si="2"/>
        <v>0</v>
      </c>
      <c r="H15" s="210">
        <v>6</v>
      </c>
      <c r="I15" s="106">
        <f t="shared" si="3"/>
        <v>8.6455331412103754E-3</v>
      </c>
      <c r="J15" s="210">
        <v>1</v>
      </c>
      <c r="K15" s="106">
        <f t="shared" si="4"/>
        <v>1.2987012987012988E-2</v>
      </c>
      <c r="L15" s="210">
        <v>0</v>
      </c>
      <c r="M15" s="211">
        <f t="shared" si="5"/>
        <v>0</v>
      </c>
      <c r="N15" s="212">
        <f t="shared" si="6"/>
        <v>8</v>
      </c>
      <c r="O15" s="107">
        <f t="shared" si="7"/>
        <v>7.7669902912621356E-3</v>
      </c>
    </row>
    <row r="16" spans="1:15" ht="14.4" thickBot="1" x14ac:dyDescent="0.3">
      <c r="A16" s="355" t="s">
        <v>25</v>
      </c>
      <c r="B16" s="210">
        <v>0</v>
      </c>
      <c r="C16" s="106">
        <f t="shared" si="0"/>
        <v>0</v>
      </c>
      <c r="D16" s="210">
        <v>0</v>
      </c>
      <c r="E16" s="353">
        <f t="shared" si="1"/>
        <v>0</v>
      </c>
      <c r="F16" s="210">
        <v>0</v>
      </c>
      <c r="G16" s="106">
        <f t="shared" si="2"/>
        <v>0</v>
      </c>
      <c r="H16" s="210">
        <v>0</v>
      </c>
      <c r="I16" s="106">
        <f t="shared" si="3"/>
        <v>0</v>
      </c>
      <c r="J16" s="210">
        <v>0</v>
      </c>
      <c r="K16" s="106">
        <f t="shared" si="4"/>
        <v>0</v>
      </c>
      <c r="L16" s="210">
        <v>0</v>
      </c>
      <c r="M16" s="211">
        <f t="shared" si="5"/>
        <v>0</v>
      </c>
      <c r="N16" s="212">
        <f t="shared" si="6"/>
        <v>0</v>
      </c>
      <c r="O16" s="107">
        <f t="shared" si="7"/>
        <v>0</v>
      </c>
    </row>
    <row r="17" spans="1:15" ht="14.4" thickBot="1" x14ac:dyDescent="0.3">
      <c r="A17" s="356" t="s">
        <v>2</v>
      </c>
      <c r="B17" s="224">
        <f>SUM(B5:B16)</f>
        <v>18</v>
      </c>
      <c r="C17" s="125">
        <f t="shared" si="0"/>
        <v>1</v>
      </c>
      <c r="D17" s="224">
        <f>SUM(D5:D16)</f>
        <v>65</v>
      </c>
      <c r="E17" s="125">
        <f t="shared" si="1"/>
        <v>1</v>
      </c>
      <c r="F17" s="224">
        <f>SUM(F5:F16)</f>
        <v>27</v>
      </c>
      <c r="G17" s="125">
        <f t="shared" si="2"/>
        <v>1</v>
      </c>
      <c r="H17" s="224">
        <f>SUM(H5:H16)</f>
        <v>694</v>
      </c>
      <c r="I17" s="125">
        <f>H17/$H$17</f>
        <v>1</v>
      </c>
      <c r="J17" s="224">
        <f>SUM(J5:J16)</f>
        <v>77</v>
      </c>
      <c r="K17" s="125">
        <f t="shared" si="4"/>
        <v>1</v>
      </c>
      <c r="L17" s="224">
        <f>SUM(L5:L16)</f>
        <v>149</v>
      </c>
      <c r="M17" s="357">
        <f t="shared" si="5"/>
        <v>1</v>
      </c>
      <c r="N17" s="225">
        <f>SUM(N5:N16)</f>
        <v>1030</v>
      </c>
      <c r="O17" s="125">
        <f t="shared" si="7"/>
        <v>1</v>
      </c>
    </row>
    <row r="19" spans="1:15" x14ac:dyDescent="0.25">
      <c r="A19" s="95" t="s">
        <v>163</v>
      </c>
    </row>
    <row r="22" spans="1:15" x14ac:dyDescent="0.25">
      <c r="G22" s="358"/>
    </row>
  </sheetData>
  <mergeCells count="8">
    <mergeCell ref="A1:E1"/>
    <mergeCell ref="N3:O3"/>
    <mergeCell ref="B3:C3"/>
    <mergeCell ref="D3:E3"/>
    <mergeCell ref="F3:G3"/>
    <mergeCell ref="H3:I3"/>
    <mergeCell ref="J3:K3"/>
    <mergeCell ref="L3:M3"/>
  </mergeCells>
  <pageMargins left="0.25" right="0.2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S43"/>
  <sheetViews>
    <sheetView topLeftCell="A20" workbookViewId="0">
      <selection activeCell="A20" sqref="A1:XFD1048576"/>
    </sheetView>
  </sheetViews>
  <sheetFormatPr defaultRowHeight="13.8" x14ac:dyDescent="0.25"/>
  <cols>
    <col min="1" max="1" width="37.6640625" style="49" customWidth="1"/>
    <col min="2" max="2" width="8.88671875" style="49"/>
    <col min="3" max="3" width="9.109375" style="49" customWidth="1"/>
    <col min="4" max="16384" width="8.88671875" style="49"/>
  </cols>
  <sheetData>
    <row r="1" spans="1:19" x14ac:dyDescent="0.25">
      <c r="A1" s="404" t="s">
        <v>191</v>
      </c>
      <c r="B1" s="404"/>
      <c r="C1" s="404"/>
      <c r="D1" s="404"/>
      <c r="E1" s="231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</row>
    <row r="2" spans="1:19" ht="14.4" thickBot="1" x14ac:dyDescent="0.3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</row>
    <row r="3" spans="1:19" ht="14.4" thickBot="1" x14ac:dyDescent="0.3">
      <c r="A3" s="233" t="s">
        <v>6</v>
      </c>
      <c r="B3" s="234" t="s">
        <v>68</v>
      </c>
      <c r="C3" s="235"/>
      <c r="D3" s="407" t="s">
        <v>28</v>
      </c>
      <c r="E3" s="408"/>
      <c r="F3" s="407" t="s">
        <v>29</v>
      </c>
      <c r="G3" s="408"/>
      <c r="H3" s="407" t="s">
        <v>43</v>
      </c>
      <c r="I3" s="408"/>
      <c r="J3" s="405" t="s">
        <v>109</v>
      </c>
      <c r="K3" s="406"/>
      <c r="L3" s="234" t="s">
        <v>2</v>
      </c>
      <c r="M3" s="235"/>
      <c r="N3" s="400" t="s">
        <v>169</v>
      </c>
      <c r="O3" s="384"/>
      <c r="P3" s="376" t="s">
        <v>63</v>
      </c>
      <c r="Q3" s="377"/>
      <c r="R3" s="236" t="s">
        <v>2</v>
      </c>
      <c r="S3" s="235"/>
    </row>
    <row r="4" spans="1:19" ht="28.2" thickBot="1" x14ac:dyDescent="0.3">
      <c r="A4" s="237" t="s">
        <v>1</v>
      </c>
      <c r="B4" s="157" t="s">
        <v>61</v>
      </c>
      <c r="C4" s="158" t="s">
        <v>62</v>
      </c>
      <c r="D4" s="157" t="s">
        <v>61</v>
      </c>
      <c r="E4" s="158" t="s">
        <v>62</v>
      </c>
      <c r="F4" s="157" t="s">
        <v>61</v>
      </c>
      <c r="G4" s="158" t="s">
        <v>62</v>
      </c>
      <c r="H4" s="157" t="s">
        <v>61</v>
      </c>
      <c r="I4" s="158" t="s">
        <v>62</v>
      </c>
      <c r="J4" s="154" t="s">
        <v>61</v>
      </c>
      <c r="K4" s="156" t="s">
        <v>62</v>
      </c>
      <c r="L4" s="157" t="s">
        <v>61</v>
      </c>
      <c r="M4" s="158" t="s">
        <v>62</v>
      </c>
      <c r="N4" s="238" t="s">
        <v>61</v>
      </c>
      <c r="O4" s="239" t="s">
        <v>62</v>
      </c>
      <c r="P4" s="159" t="s">
        <v>4</v>
      </c>
      <c r="Q4" s="160" t="s">
        <v>42</v>
      </c>
      <c r="R4" s="240" t="s">
        <v>61</v>
      </c>
      <c r="S4" s="241" t="s">
        <v>62</v>
      </c>
    </row>
    <row r="5" spans="1:19" x14ac:dyDescent="0.25">
      <c r="A5" s="242" t="s">
        <v>7</v>
      </c>
      <c r="B5" s="243">
        <v>0</v>
      </c>
      <c r="C5" s="142">
        <f t="shared" ref="C5:C21" si="0">B5/$B$22</f>
        <v>0</v>
      </c>
      <c r="D5" s="243">
        <v>0</v>
      </c>
      <c r="E5" s="142">
        <f t="shared" ref="E5:E21" si="1">D5/$D$22</f>
        <v>0</v>
      </c>
      <c r="F5" s="243">
        <v>1</v>
      </c>
      <c r="G5" s="142">
        <f t="shared" ref="G5:G21" si="2">F5/$F$22</f>
        <v>1.1494252873563218E-2</v>
      </c>
      <c r="H5" s="243">
        <v>0</v>
      </c>
      <c r="I5" s="142">
        <f t="shared" ref="I5:I21" si="3">H5/$H$22</f>
        <v>0</v>
      </c>
      <c r="J5" s="243">
        <v>0</v>
      </c>
      <c r="K5" s="244">
        <f t="shared" ref="K5:K21" si="4">J5/$J$22</f>
        <v>0</v>
      </c>
      <c r="L5" s="243">
        <f>B5+D5+F5+H5+J5</f>
        <v>1</v>
      </c>
      <c r="M5" s="142">
        <f t="shared" ref="M5:M21" si="5">L5/$L$22</f>
        <v>7.462686567164179E-3</v>
      </c>
      <c r="N5" s="245">
        <v>0</v>
      </c>
      <c r="O5" s="142">
        <v>0</v>
      </c>
      <c r="P5" s="246">
        <v>0</v>
      </c>
      <c r="Q5" s="142">
        <v>0</v>
      </c>
      <c r="R5" s="247">
        <f>L5+N5+P5</f>
        <v>1</v>
      </c>
      <c r="S5" s="142">
        <f>R5/$R$22</f>
        <v>7.4074074074074077E-3</v>
      </c>
    </row>
    <row r="6" spans="1:19" x14ac:dyDescent="0.25">
      <c r="A6" s="248" t="s">
        <v>8</v>
      </c>
      <c r="B6" s="243">
        <v>2</v>
      </c>
      <c r="C6" s="142">
        <f t="shared" si="0"/>
        <v>0.18181818181818182</v>
      </c>
      <c r="D6" s="243">
        <v>0</v>
      </c>
      <c r="E6" s="142">
        <f t="shared" si="1"/>
        <v>0</v>
      </c>
      <c r="F6" s="243">
        <v>3</v>
      </c>
      <c r="G6" s="142">
        <f t="shared" si="2"/>
        <v>3.4482758620689655E-2</v>
      </c>
      <c r="H6" s="243">
        <v>1</v>
      </c>
      <c r="I6" s="142">
        <f t="shared" si="3"/>
        <v>6.25E-2</v>
      </c>
      <c r="J6" s="243">
        <v>0</v>
      </c>
      <c r="K6" s="244">
        <f t="shared" si="4"/>
        <v>0</v>
      </c>
      <c r="L6" s="243">
        <f t="shared" ref="L6:L21" si="6">B6+D6+F6+H6+J6</f>
        <v>6</v>
      </c>
      <c r="M6" s="142">
        <f t="shared" si="5"/>
        <v>4.4776119402985072E-2</v>
      </c>
      <c r="N6" s="245">
        <v>0</v>
      </c>
      <c r="O6" s="142">
        <v>0</v>
      </c>
      <c r="P6" s="246">
        <v>0</v>
      </c>
      <c r="Q6" s="142">
        <v>0</v>
      </c>
      <c r="R6" s="247">
        <f t="shared" ref="R6:R21" si="7">L6+N6+P6</f>
        <v>6</v>
      </c>
      <c r="S6" s="142">
        <f t="shared" ref="S6:S22" si="8">R6/$R$22</f>
        <v>4.4444444444444446E-2</v>
      </c>
    </row>
    <row r="7" spans="1:19" x14ac:dyDescent="0.25">
      <c r="A7" s="248" t="s">
        <v>9</v>
      </c>
      <c r="B7" s="243">
        <v>0</v>
      </c>
      <c r="C7" s="142">
        <f t="shared" si="0"/>
        <v>0</v>
      </c>
      <c r="D7" s="243">
        <v>0</v>
      </c>
      <c r="E7" s="142">
        <f t="shared" si="1"/>
        <v>0</v>
      </c>
      <c r="F7" s="243">
        <v>1</v>
      </c>
      <c r="G7" s="142">
        <f t="shared" si="2"/>
        <v>1.1494252873563218E-2</v>
      </c>
      <c r="H7" s="243">
        <v>0</v>
      </c>
      <c r="I7" s="142">
        <f t="shared" si="3"/>
        <v>0</v>
      </c>
      <c r="J7" s="243">
        <v>0</v>
      </c>
      <c r="K7" s="244">
        <f t="shared" si="4"/>
        <v>0</v>
      </c>
      <c r="L7" s="243">
        <f t="shared" si="6"/>
        <v>1</v>
      </c>
      <c r="M7" s="142">
        <f t="shared" si="5"/>
        <v>7.462686567164179E-3</v>
      </c>
      <c r="N7" s="245">
        <v>0</v>
      </c>
      <c r="O7" s="142">
        <v>0</v>
      </c>
      <c r="P7" s="246">
        <v>0</v>
      </c>
      <c r="Q7" s="142">
        <v>0</v>
      </c>
      <c r="R7" s="247">
        <f t="shared" si="7"/>
        <v>1</v>
      </c>
      <c r="S7" s="142">
        <f t="shared" si="8"/>
        <v>7.4074074074074077E-3</v>
      </c>
    </row>
    <row r="8" spans="1:19" x14ac:dyDescent="0.25">
      <c r="A8" s="248" t="s">
        <v>10</v>
      </c>
      <c r="B8" s="243">
        <v>0</v>
      </c>
      <c r="C8" s="142">
        <f t="shared" si="0"/>
        <v>0</v>
      </c>
      <c r="D8" s="243">
        <v>0</v>
      </c>
      <c r="E8" s="142">
        <f t="shared" si="1"/>
        <v>0</v>
      </c>
      <c r="F8" s="243">
        <v>1</v>
      </c>
      <c r="G8" s="142">
        <f t="shared" si="2"/>
        <v>1.1494252873563218E-2</v>
      </c>
      <c r="H8" s="243">
        <v>0</v>
      </c>
      <c r="I8" s="142">
        <f t="shared" si="3"/>
        <v>0</v>
      </c>
      <c r="J8" s="243">
        <v>0</v>
      </c>
      <c r="K8" s="244">
        <f t="shared" si="4"/>
        <v>0</v>
      </c>
      <c r="L8" s="243">
        <f t="shared" si="6"/>
        <v>1</v>
      </c>
      <c r="M8" s="142">
        <f t="shared" si="5"/>
        <v>7.462686567164179E-3</v>
      </c>
      <c r="N8" s="245">
        <v>0</v>
      </c>
      <c r="O8" s="142">
        <v>0</v>
      </c>
      <c r="P8" s="246">
        <v>0</v>
      </c>
      <c r="Q8" s="142">
        <v>0</v>
      </c>
      <c r="R8" s="247">
        <f t="shared" si="7"/>
        <v>1</v>
      </c>
      <c r="S8" s="142">
        <f t="shared" si="8"/>
        <v>7.4074074074074077E-3</v>
      </c>
    </row>
    <row r="9" spans="1:19" x14ac:dyDescent="0.25">
      <c r="A9" s="248" t="s">
        <v>11</v>
      </c>
      <c r="B9" s="243">
        <v>0</v>
      </c>
      <c r="C9" s="142">
        <f t="shared" si="0"/>
        <v>0</v>
      </c>
      <c r="D9" s="243">
        <v>1</v>
      </c>
      <c r="E9" s="142">
        <f t="shared" si="1"/>
        <v>0.1111111111111111</v>
      </c>
      <c r="F9" s="243">
        <v>1</v>
      </c>
      <c r="G9" s="142">
        <f t="shared" si="2"/>
        <v>1.1494252873563218E-2</v>
      </c>
      <c r="H9" s="243">
        <v>0</v>
      </c>
      <c r="I9" s="142">
        <f t="shared" si="3"/>
        <v>0</v>
      </c>
      <c r="J9" s="243">
        <v>0</v>
      </c>
      <c r="K9" s="244">
        <f t="shared" si="4"/>
        <v>0</v>
      </c>
      <c r="L9" s="243">
        <f t="shared" si="6"/>
        <v>2</v>
      </c>
      <c r="M9" s="142">
        <f t="shared" si="5"/>
        <v>1.4925373134328358E-2</v>
      </c>
      <c r="N9" s="245">
        <v>0</v>
      </c>
      <c r="O9" s="142">
        <v>0</v>
      </c>
      <c r="P9" s="246">
        <v>0</v>
      </c>
      <c r="Q9" s="142">
        <v>0</v>
      </c>
      <c r="R9" s="247">
        <f t="shared" si="7"/>
        <v>2</v>
      </c>
      <c r="S9" s="142">
        <f t="shared" si="8"/>
        <v>1.4814814814814815E-2</v>
      </c>
    </row>
    <row r="10" spans="1:19" x14ac:dyDescent="0.25">
      <c r="A10" s="248" t="s">
        <v>12</v>
      </c>
      <c r="B10" s="243">
        <v>1</v>
      </c>
      <c r="C10" s="142">
        <f t="shared" si="0"/>
        <v>9.0909090909090912E-2</v>
      </c>
      <c r="D10" s="243">
        <v>1</v>
      </c>
      <c r="E10" s="142">
        <f t="shared" si="1"/>
        <v>0.1111111111111111</v>
      </c>
      <c r="F10" s="243">
        <v>1</v>
      </c>
      <c r="G10" s="142">
        <f t="shared" si="2"/>
        <v>1.1494252873563218E-2</v>
      </c>
      <c r="H10" s="243">
        <v>0</v>
      </c>
      <c r="I10" s="142">
        <f t="shared" si="3"/>
        <v>0</v>
      </c>
      <c r="J10" s="243">
        <v>0</v>
      </c>
      <c r="K10" s="244">
        <f t="shared" si="4"/>
        <v>0</v>
      </c>
      <c r="L10" s="243">
        <f t="shared" si="6"/>
        <v>3</v>
      </c>
      <c r="M10" s="142">
        <f t="shared" si="5"/>
        <v>2.2388059701492536E-2</v>
      </c>
      <c r="N10" s="245">
        <v>0</v>
      </c>
      <c r="O10" s="142">
        <v>0</v>
      </c>
      <c r="P10" s="246">
        <v>0</v>
      </c>
      <c r="Q10" s="142">
        <v>0</v>
      </c>
      <c r="R10" s="247">
        <f t="shared" si="7"/>
        <v>3</v>
      </c>
      <c r="S10" s="142">
        <f t="shared" si="8"/>
        <v>2.2222222222222223E-2</v>
      </c>
    </row>
    <row r="11" spans="1:19" x14ac:dyDescent="0.25">
      <c r="A11" s="248" t="s">
        <v>13</v>
      </c>
      <c r="B11" s="243">
        <v>0</v>
      </c>
      <c r="C11" s="142">
        <f t="shared" si="0"/>
        <v>0</v>
      </c>
      <c r="D11" s="243">
        <v>0</v>
      </c>
      <c r="E11" s="142">
        <f t="shared" si="1"/>
        <v>0</v>
      </c>
      <c r="F11" s="243">
        <v>1</v>
      </c>
      <c r="G11" s="142">
        <f t="shared" si="2"/>
        <v>1.1494252873563218E-2</v>
      </c>
      <c r="H11" s="243">
        <v>0</v>
      </c>
      <c r="I11" s="142">
        <f t="shared" si="3"/>
        <v>0</v>
      </c>
      <c r="J11" s="243">
        <v>0</v>
      </c>
      <c r="K11" s="244">
        <f t="shared" si="4"/>
        <v>0</v>
      </c>
      <c r="L11" s="243">
        <f t="shared" si="6"/>
        <v>1</v>
      </c>
      <c r="M11" s="142">
        <f t="shared" si="5"/>
        <v>7.462686567164179E-3</v>
      </c>
      <c r="N11" s="245">
        <v>0</v>
      </c>
      <c r="O11" s="142">
        <v>0</v>
      </c>
      <c r="P11" s="246">
        <v>0</v>
      </c>
      <c r="Q11" s="142">
        <v>0</v>
      </c>
      <c r="R11" s="247">
        <f t="shared" si="7"/>
        <v>1</v>
      </c>
      <c r="S11" s="142">
        <f t="shared" si="8"/>
        <v>7.4074074074074077E-3</v>
      </c>
    </row>
    <row r="12" spans="1:19" ht="27.6" x14ac:dyDescent="0.25">
      <c r="A12" s="249" t="s">
        <v>69</v>
      </c>
      <c r="B12" s="243">
        <v>0</v>
      </c>
      <c r="C12" s="142">
        <f t="shared" si="0"/>
        <v>0</v>
      </c>
      <c r="D12" s="243">
        <v>0</v>
      </c>
      <c r="E12" s="142">
        <f t="shared" si="1"/>
        <v>0</v>
      </c>
      <c r="F12" s="243">
        <v>2</v>
      </c>
      <c r="G12" s="142">
        <f t="shared" si="2"/>
        <v>2.2988505747126436E-2</v>
      </c>
      <c r="H12" s="243">
        <v>0</v>
      </c>
      <c r="I12" s="142">
        <f t="shared" si="3"/>
        <v>0</v>
      </c>
      <c r="J12" s="243">
        <v>0</v>
      </c>
      <c r="K12" s="244">
        <f t="shared" si="4"/>
        <v>0</v>
      </c>
      <c r="L12" s="243">
        <f t="shared" si="6"/>
        <v>2</v>
      </c>
      <c r="M12" s="142">
        <f t="shared" si="5"/>
        <v>1.4925373134328358E-2</v>
      </c>
      <c r="N12" s="245">
        <v>0</v>
      </c>
      <c r="O12" s="142">
        <v>0</v>
      </c>
      <c r="P12" s="246">
        <v>0</v>
      </c>
      <c r="Q12" s="142">
        <v>0</v>
      </c>
      <c r="R12" s="247">
        <f t="shared" si="7"/>
        <v>2</v>
      </c>
      <c r="S12" s="142">
        <f t="shared" si="8"/>
        <v>1.4814814814814815E-2</v>
      </c>
    </row>
    <row r="13" spans="1:19" s="68" customFormat="1" x14ac:dyDescent="0.25">
      <c r="A13" s="250" t="s">
        <v>14</v>
      </c>
      <c r="B13" s="243">
        <v>0</v>
      </c>
      <c r="C13" s="142">
        <f t="shared" si="0"/>
        <v>0</v>
      </c>
      <c r="D13" s="243">
        <v>0</v>
      </c>
      <c r="E13" s="142">
        <f t="shared" si="1"/>
        <v>0</v>
      </c>
      <c r="F13" s="243">
        <v>1</v>
      </c>
      <c r="G13" s="142">
        <f t="shared" si="2"/>
        <v>1.1494252873563218E-2</v>
      </c>
      <c r="H13" s="243">
        <v>0</v>
      </c>
      <c r="I13" s="142">
        <f t="shared" si="3"/>
        <v>0</v>
      </c>
      <c r="J13" s="243">
        <v>0</v>
      </c>
      <c r="K13" s="244">
        <f t="shared" si="4"/>
        <v>0</v>
      </c>
      <c r="L13" s="243">
        <f>B13+D13+F13+H13+J13</f>
        <v>1</v>
      </c>
      <c r="M13" s="142">
        <f t="shared" si="5"/>
        <v>7.462686567164179E-3</v>
      </c>
      <c r="N13" s="245">
        <v>0</v>
      </c>
      <c r="O13" s="142">
        <v>0</v>
      </c>
      <c r="P13" s="246">
        <v>0</v>
      </c>
      <c r="Q13" s="142">
        <v>0</v>
      </c>
      <c r="R13" s="247">
        <f t="shared" si="7"/>
        <v>1</v>
      </c>
      <c r="S13" s="142">
        <f t="shared" si="8"/>
        <v>7.4074074074074077E-3</v>
      </c>
    </row>
    <row r="14" spans="1:19" x14ac:dyDescent="0.25">
      <c r="A14" s="249" t="s">
        <v>15</v>
      </c>
      <c r="B14" s="243">
        <v>0</v>
      </c>
      <c r="C14" s="142">
        <f t="shared" si="0"/>
        <v>0</v>
      </c>
      <c r="D14" s="243">
        <v>0</v>
      </c>
      <c r="E14" s="142">
        <f t="shared" si="1"/>
        <v>0</v>
      </c>
      <c r="F14" s="243">
        <v>0</v>
      </c>
      <c r="G14" s="142">
        <f t="shared" si="2"/>
        <v>0</v>
      </c>
      <c r="H14" s="243">
        <v>0</v>
      </c>
      <c r="I14" s="142">
        <f t="shared" si="3"/>
        <v>0</v>
      </c>
      <c r="J14" s="243">
        <v>0</v>
      </c>
      <c r="K14" s="244">
        <f t="shared" si="4"/>
        <v>0</v>
      </c>
      <c r="L14" s="243">
        <f t="shared" si="6"/>
        <v>0</v>
      </c>
      <c r="M14" s="142">
        <f t="shared" si="5"/>
        <v>0</v>
      </c>
      <c r="N14" s="245">
        <v>0</v>
      </c>
      <c r="O14" s="142">
        <v>0</v>
      </c>
      <c r="P14" s="246">
        <v>0</v>
      </c>
      <c r="Q14" s="142">
        <v>0</v>
      </c>
      <c r="R14" s="247">
        <f t="shared" si="7"/>
        <v>0</v>
      </c>
      <c r="S14" s="142">
        <f t="shared" si="8"/>
        <v>0</v>
      </c>
    </row>
    <row r="15" spans="1:19" x14ac:dyDescent="0.25">
      <c r="A15" s="248" t="s">
        <v>16</v>
      </c>
      <c r="B15" s="243">
        <v>0</v>
      </c>
      <c r="C15" s="142">
        <f t="shared" si="0"/>
        <v>0</v>
      </c>
      <c r="D15" s="243">
        <v>0</v>
      </c>
      <c r="E15" s="142">
        <f t="shared" si="1"/>
        <v>0</v>
      </c>
      <c r="F15" s="243">
        <v>1</v>
      </c>
      <c r="G15" s="142">
        <f t="shared" si="2"/>
        <v>1.1494252873563218E-2</v>
      </c>
      <c r="H15" s="243">
        <v>1</v>
      </c>
      <c r="I15" s="142">
        <f t="shared" si="3"/>
        <v>6.25E-2</v>
      </c>
      <c r="J15" s="243">
        <v>0</v>
      </c>
      <c r="K15" s="244">
        <f t="shared" si="4"/>
        <v>0</v>
      </c>
      <c r="L15" s="243">
        <f t="shared" si="6"/>
        <v>2</v>
      </c>
      <c r="M15" s="142">
        <f t="shared" si="5"/>
        <v>1.4925373134328358E-2</v>
      </c>
      <c r="N15" s="245">
        <v>0</v>
      </c>
      <c r="O15" s="142">
        <v>0</v>
      </c>
      <c r="P15" s="246">
        <v>0</v>
      </c>
      <c r="Q15" s="142">
        <v>0</v>
      </c>
      <c r="R15" s="247">
        <f t="shared" si="7"/>
        <v>2</v>
      </c>
      <c r="S15" s="142">
        <f t="shared" si="8"/>
        <v>1.4814814814814815E-2</v>
      </c>
    </row>
    <row r="16" spans="1:19" x14ac:dyDescent="0.25">
      <c r="A16" s="248" t="s">
        <v>17</v>
      </c>
      <c r="B16" s="243">
        <v>0</v>
      </c>
      <c r="C16" s="142">
        <f t="shared" si="0"/>
        <v>0</v>
      </c>
      <c r="D16" s="243">
        <v>0</v>
      </c>
      <c r="E16" s="142">
        <f t="shared" si="1"/>
        <v>0</v>
      </c>
      <c r="F16" s="243">
        <v>1</v>
      </c>
      <c r="G16" s="142">
        <f t="shared" si="2"/>
        <v>1.1494252873563218E-2</v>
      </c>
      <c r="H16" s="243">
        <v>0</v>
      </c>
      <c r="I16" s="142">
        <f t="shared" si="3"/>
        <v>0</v>
      </c>
      <c r="J16" s="243">
        <v>0</v>
      </c>
      <c r="K16" s="244">
        <f t="shared" si="4"/>
        <v>0</v>
      </c>
      <c r="L16" s="243">
        <f t="shared" si="6"/>
        <v>1</v>
      </c>
      <c r="M16" s="142">
        <f t="shared" si="5"/>
        <v>7.462686567164179E-3</v>
      </c>
      <c r="N16" s="245">
        <v>0</v>
      </c>
      <c r="O16" s="142">
        <v>0</v>
      </c>
      <c r="P16" s="246">
        <v>0</v>
      </c>
      <c r="Q16" s="142">
        <v>0</v>
      </c>
      <c r="R16" s="247">
        <f t="shared" si="7"/>
        <v>1</v>
      </c>
      <c r="S16" s="142">
        <f t="shared" si="8"/>
        <v>7.4074074074074077E-3</v>
      </c>
    </row>
    <row r="17" spans="1:19" x14ac:dyDescent="0.25">
      <c r="A17" s="248" t="s">
        <v>128</v>
      </c>
      <c r="B17" s="243">
        <v>1</v>
      </c>
      <c r="C17" s="142">
        <f t="shared" si="0"/>
        <v>9.0909090909090912E-2</v>
      </c>
      <c r="D17" s="243">
        <v>0</v>
      </c>
      <c r="E17" s="142">
        <f t="shared" si="1"/>
        <v>0</v>
      </c>
      <c r="F17" s="243">
        <v>1</v>
      </c>
      <c r="G17" s="142">
        <f t="shared" si="2"/>
        <v>1.1494252873563218E-2</v>
      </c>
      <c r="H17" s="243">
        <v>0</v>
      </c>
      <c r="I17" s="142">
        <f t="shared" si="3"/>
        <v>0</v>
      </c>
      <c r="J17" s="243">
        <v>0</v>
      </c>
      <c r="K17" s="244">
        <f t="shared" si="4"/>
        <v>0</v>
      </c>
      <c r="L17" s="243">
        <f t="shared" si="6"/>
        <v>2</v>
      </c>
      <c r="M17" s="142">
        <f t="shared" si="5"/>
        <v>1.4925373134328358E-2</v>
      </c>
      <c r="N17" s="245">
        <v>0</v>
      </c>
      <c r="O17" s="142">
        <v>0</v>
      </c>
      <c r="P17" s="246">
        <v>0</v>
      </c>
      <c r="Q17" s="142">
        <v>0</v>
      </c>
      <c r="R17" s="247">
        <f t="shared" si="7"/>
        <v>2</v>
      </c>
      <c r="S17" s="142">
        <f t="shared" si="8"/>
        <v>1.4814814814814815E-2</v>
      </c>
    </row>
    <row r="18" spans="1:19" x14ac:dyDescent="0.25">
      <c r="A18" s="248" t="s">
        <v>26</v>
      </c>
      <c r="B18" s="243">
        <v>7</v>
      </c>
      <c r="C18" s="142">
        <f t="shared" si="0"/>
        <v>0.63636363636363635</v>
      </c>
      <c r="D18" s="243">
        <v>7</v>
      </c>
      <c r="E18" s="142">
        <f t="shared" si="1"/>
        <v>0.77777777777777779</v>
      </c>
      <c r="F18" s="243">
        <v>68</v>
      </c>
      <c r="G18" s="142">
        <f t="shared" si="2"/>
        <v>0.7816091954022989</v>
      </c>
      <c r="H18" s="243">
        <v>13</v>
      </c>
      <c r="I18" s="142">
        <f t="shared" si="3"/>
        <v>0.8125</v>
      </c>
      <c r="J18" s="243">
        <v>8</v>
      </c>
      <c r="K18" s="244">
        <f t="shared" si="4"/>
        <v>0.72727272727272729</v>
      </c>
      <c r="L18" s="243">
        <f t="shared" si="6"/>
        <v>103</v>
      </c>
      <c r="M18" s="142">
        <f t="shared" si="5"/>
        <v>0.76865671641791045</v>
      </c>
      <c r="N18" s="245">
        <v>1</v>
      </c>
      <c r="O18" s="142">
        <v>0</v>
      </c>
      <c r="P18" s="246">
        <v>0</v>
      </c>
      <c r="Q18" s="142">
        <v>0</v>
      </c>
      <c r="R18" s="247">
        <f t="shared" si="7"/>
        <v>104</v>
      </c>
      <c r="S18" s="142">
        <f t="shared" si="8"/>
        <v>0.77037037037037037</v>
      </c>
    </row>
    <row r="19" spans="1:19" x14ac:dyDescent="0.25">
      <c r="A19" s="248" t="s">
        <v>19</v>
      </c>
      <c r="B19" s="243">
        <v>0</v>
      </c>
      <c r="C19" s="142">
        <f t="shared" si="0"/>
        <v>0</v>
      </c>
      <c r="D19" s="243">
        <v>0</v>
      </c>
      <c r="E19" s="142">
        <f t="shared" si="1"/>
        <v>0</v>
      </c>
      <c r="F19" s="243">
        <v>1</v>
      </c>
      <c r="G19" s="142">
        <f t="shared" si="2"/>
        <v>1.1494252873563218E-2</v>
      </c>
      <c r="H19" s="243">
        <v>0</v>
      </c>
      <c r="I19" s="142">
        <f t="shared" si="3"/>
        <v>0</v>
      </c>
      <c r="J19" s="243">
        <v>1</v>
      </c>
      <c r="K19" s="244">
        <f t="shared" si="4"/>
        <v>9.0909090909090912E-2</v>
      </c>
      <c r="L19" s="243">
        <f t="shared" si="6"/>
        <v>2</v>
      </c>
      <c r="M19" s="142">
        <f t="shared" si="5"/>
        <v>1.4925373134328358E-2</v>
      </c>
      <c r="N19" s="245">
        <v>0</v>
      </c>
      <c r="O19" s="142">
        <v>0</v>
      </c>
      <c r="P19" s="246">
        <v>0</v>
      </c>
      <c r="Q19" s="142">
        <v>0</v>
      </c>
      <c r="R19" s="247">
        <f t="shared" si="7"/>
        <v>2</v>
      </c>
      <c r="S19" s="142">
        <f t="shared" si="8"/>
        <v>1.4814814814814815E-2</v>
      </c>
    </row>
    <row r="20" spans="1:19" x14ac:dyDescent="0.25">
      <c r="A20" s="251" t="s">
        <v>27</v>
      </c>
      <c r="B20" s="243">
        <v>0</v>
      </c>
      <c r="C20" s="142">
        <f t="shared" si="0"/>
        <v>0</v>
      </c>
      <c r="D20" s="243">
        <v>0</v>
      </c>
      <c r="E20" s="142">
        <f t="shared" si="1"/>
        <v>0</v>
      </c>
      <c r="F20" s="243">
        <v>0</v>
      </c>
      <c r="G20" s="142">
        <f t="shared" si="2"/>
        <v>0</v>
      </c>
      <c r="H20" s="243">
        <v>0</v>
      </c>
      <c r="I20" s="142">
        <f t="shared" si="3"/>
        <v>0</v>
      </c>
      <c r="J20" s="243">
        <v>0</v>
      </c>
      <c r="K20" s="244">
        <f t="shared" si="4"/>
        <v>0</v>
      </c>
      <c r="L20" s="243">
        <f t="shared" si="6"/>
        <v>0</v>
      </c>
      <c r="M20" s="142">
        <f t="shared" si="5"/>
        <v>0</v>
      </c>
      <c r="N20" s="245">
        <v>0</v>
      </c>
      <c r="O20" s="142">
        <v>0</v>
      </c>
      <c r="P20" s="246">
        <v>0</v>
      </c>
      <c r="Q20" s="142">
        <v>0</v>
      </c>
      <c r="R20" s="247">
        <f t="shared" si="7"/>
        <v>0</v>
      </c>
      <c r="S20" s="142">
        <f t="shared" si="8"/>
        <v>0</v>
      </c>
    </row>
    <row r="21" spans="1:19" ht="14.4" thickBot="1" x14ac:dyDescent="0.3">
      <c r="A21" s="248" t="s">
        <v>33</v>
      </c>
      <c r="B21" s="243">
        <v>0</v>
      </c>
      <c r="C21" s="142">
        <f t="shared" si="0"/>
        <v>0</v>
      </c>
      <c r="D21" s="243"/>
      <c r="E21" s="142">
        <f t="shared" si="1"/>
        <v>0</v>
      </c>
      <c r="F21" s="243">
        <v>3</v>
      </c>
      <c r="G21" s="142">
        <f t="shared" si="2"/>
        <v>3.4482758620689655E-2</v>
      </c>
      <c r="H21" s="243">
        <v>1</v>
      </c>
      <c r="I21" s="142">
        <f t="shared" si="3"/>
        <v>6.25E-2</v>
      </c>
      <c r="J21" s="243">
        <v>2</v>
      </c>
      <c r="K21" s="244">
        <f t="shared" si="4"/>
        <v>0.18181818181818182</v>
      </c>
      <c r="L21" s="243">
        <f t="shared" si="6"/>
        <v>6</v>
      </c>
      <c r="M21" s="142">
        <f t="shared" si="5"/>
        <v>4.4776119402985072E-2</v>
      </c>
      <c r="N21" s="243">
        <v>0</v>
      </c>
      <c r="O21" s="142">
        <v>0</v>
      </c>
      <c r="P21" s="252">
        <v>0</v>
      </c>
      <c r="Q21" s="142">
        <v>0</v>
      </c>
      <c r="R21" s="247">
        <f t="shared" si="7"/>
        <v>6</v>
      </c>
      <c r="S21" s="253">
        <f t="shared" si="8"/>
        <v>4.4444444444444446E-2</v>
      </c>
    </row>
    <row r="22" spans="1:19" ht="14.4" thickBot="1" x14ac:dyDescent="0.3">
      <c r="A22" s="254" t="s">
        <v>2</v>
      </c>
      <c r="B22" s="170">
        <f t="shared" ref="B22:Q22" si="9">SUM(B5:B21)</f>
        <v>11</v>
      </c>
      <c r="C22" s="255">
        <f t="shared" si="9"/>
        <v>1</v>
      </c>
      <c r="D22" s="170">
        <f t="shared" si="9"/>
        <v>9</v>
      </c>
      <c r="E22" s="255">
        <f t="shared" si="9"/>
        <v>1</v>
      </c>
      <c r="F22" s="170">
        <f t="shared" si="9"/>
        <v>87</v>
      </c>
      <c r="G22" s="255">
        <f t="shared" si="9"/>
        <v>1</v>
      </c>
      <c r="H22" s="170">
        <f t="shared" si="9"/>
        <v>16</v>
      </c>
      <c r="I22" s="255">
        <f t="shared" si="9"/>
        <v>1</v>
      </c>
      <c r="J22" s="170">
        <f t="shared" si="9"/>
        <v>11</v>
      </c>
      <c r="K22" s="255">
        <f t="shared" si="9"/>
        <v>1</v>
      </c>
      <c r="L22" s="170">
        <f t="shared" si="9"/>
        <v>134</v>
      </c>
      <c r="M22" s="255">
        <f t="shared" si="9"/>
        <v>1</v>
      </c>
      <c r="N22" s="170">
        <f t="shared" si="9"/>
        <v>1</v>
      </c>
      <c r="O22" s="255">
        <f t="shared" si="9"/>
        <v>0</v>
      </c>
      <c r="P22" s="256">
        <f>SUM(P5:P21)</f>
        <v>0</v>
      </c>
      <c r="Q22" s="257">
        <f t="shared" si="9"/>
        <v>0</v>
      </c>
      <c r="R22" s="258">
        <f>L22+N22+P22</f>
        <v>135</v>
      </c>
      <c r="S22" s="259">
        <f t="shared" si="8"/>
        <v>1</v>
      </c>
    </row>
    <row r="24" spans="1:19" x14ac:dyDescent="0.25">
      <c r="A24" s="260" t="s">
        <v>171</v>
      </c>
    </row>
    <row r="40" spans="1:1" x14ac:dyDescent="0.25">
      <c r="A40" s="49" t="s">
        <v>22</v>
      </c>
    </row>
    <row r="41" spans="1:1" x14ac:dyDescent="0.25">
      <c r="A41" s="49" t="s">
        <v>23</v>
      </c>
    </row>
    <row r="42" spans="1:1" x14ac:dyDescent="0.25">
      <c r="A42" s="49" t="s">
        <v>25</v>
      </c>
    </row>
    <row r="43" spans="1:1" x14ac:dyDescent="0.25">
      <c r="A43" s="49" t="s">
        <v>21</v>
      </c>
    </row>
  </sheetData>
  <mergeCells count="7">
    <mergeCell ref="P3:Q3"/>
    <mergeCell ref="A1:D1"/>
    <mergeCell ref="J3:K3"/>
    <mergeCell ref="H3:I3"/>
    <mergeCell ref="F3:G3"/>
    <mergeCell ref="D3:E3"/>
    <mergeCell ref="N3:O3"/>
  </mergeCells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Ethnicity by Grade </vt:lpstr>
      <vt:lpstr>Ethnicity by Directorate</vt:lpstr>
      <vt:lpstr>Ethnicity by Location</vt:lpstr>
      <vt:lpstr>Gender by Grade </vt:lpstr>
      <vt:lpstr>Gender by Directorate</vt:lpstr>
      <vt:lpstr>Gender by Location</vt:lpstr>
      <vt:lpstr>Age by Grade</vt:lpstr>
      <vt:lpstr>Age by Directorate </vt:lpstr>
      <vt:lpstr>Leavers by ethnicity</vt:lpstr>
      <vt:lpstr>Perf Mgt</vt:lpstr>
      <vt:lpstr>Ex-police historic figures</vt:lpstr>
      <vt:lpstr>Our staff by career background</vt:lpstr>
      <vt:lpstr>Inv and Hills by career backgro</vt:lpstr>
      <vt:lpstr>Ops and Hills breakdown</vt:lpstr>
      <vt:lpstr>Sheet1</vt:lpstr>
      <vt:lpstr>Career background by directorat</vt:lpstr>
      <vt:lpstr>New starters</vt:lpstr>
    </vt:vector>
  </TitlesOfParts>
  <Company>IPCC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sheena.thakrar</dc:creator>
  <cp:lastModifiedBy>Marie Laing</cp:lastModifiedBy>
  <cp:lastPrinted>2017-10-03T09:08:39Z</cp:lastPrinted>
  <dcterms:created xsi:type="dcterms:W3CDTF">2015-04-09T11:20:32Z</dcterms:created>
  <dcterms:modified xsi:type="dcterms:W3CDTF">2019-07-24T09:00:42Z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-1570112034</vt:i4>
  </property>
  <property fmtid="{D5CDD505-2E9C-101B-9397-08002B2CF9AE}" pid="3" name="_NewReviewCycle">
    <vt:lpwstr/>
  </property>
  <property fmtid="{D5CDD505-2E9C-101B-9397-08002B2CF9AE}" pid="4" name="_EmailSubject">
    <vt:lpwstr>Annual Report and staff diversity tables - for publication at 1.30pm today</vt:lpwstr>
  </property>
  <property fmtid="{D5CDD505-2E9C-101B-9397-08002B2CF9AE}" pid="5" name="_AuthorEmail">
    <vt:lpwstr>marie.laing@policeconduct.gov.uk</vt:lpwstr>
  </property>
  <property fmtid="{D5CDD505-2E9C-101B-9397-08002B2CF9AE}" pid="6" name="_AuthorEmailDisplayName">
    <vt:lpwstr>Marie Laing</vt:lpwstr>
  </property>
  <property fmtid="{D5CDD505-2E9C-101B-9397-08002B2CF9AE}" pid="7" name="_PreviousAdHocReviewCycleID">
    <vt:i4>289174348</vt:i4>
  </property>
</Properties>
</file>